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showInkAnnotation="0" autoCompressPictures="0"/>
  <bookViews>
    <workbookView xWindow="0" yWindow="0" windowWidth="46040" windowHeight="25580" activeTab="5"/>
  </bookViews>
  <sheets>
    <sheet name="Genetic" sheetId="6" r:id="rId1"/>
    <sheet name="Goedert" sheetId="5" r:id="rId2"/>
    <sheet name="Bollinger" sheetId="7" r:id="rId3"/>
    <sheet name="Dopp" sheetId="2" r:id="rId4"/>
    <sheet name="Ross" sheetId="1" r:id="rId5"/>
    <sheet name="Mirochnik - Margolis" sheetId="8" r:id="rId6"/>
    <sheet name="Garland" sheetId="9" r:id="rId7"/>
    <sheet name="Ancestry %" sheetId="10" r:id="rId8"/>
    <sheet name="Relationship" sheetId="11" r:id="rId9"/>
  </sheets>
  <definedNames>
    <definedName name="_xlnm.Print_Area" localSheetId="2">Bollinger!$AJ$6:$AP$39</definedName>
    <definedName name="_xlnm.Print_Area" localSheetId="3">Dopp!$M$1:$Y$32</definedName>
    <definedName name="_xlnm.Print_Area" localSheetId="6">Garland!$K$17:$P$60</definedName>
    <definedName name="_xlnm.Print_Area" localSheetId="0">Genetic!$B$8:$D$18</definedName>
    <definedName name="_xlnm.Print_Area" localSheetId="1">Goedert!$A$3:$Z$37</definedName>
    <definedName name="_xlnm.Print_Area" localSheetId="5">'Mirochnik - Margolis'!$A$8:$CX$45</definedName>
    <definedName name="_xlnm.Print_Area" localSheetId="4">Ross!$A$1:$P$55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5" l="1"/>
  <c r="M26" i="5"/>
  <c r="B3" i="2"/>
  <c r="B7" i="2"/>
  <c r="B13" i="2"/>
  <c r="B18" i="2"/>
  <c r="B24" i="2"/>
  <c r="B31" i="2"/>
  <c r="B37" i="2"/>
  <c r="B54" i="2"/>
  <c r="B50" i="2"/>
  <c r="D49" i="2"/>
  <c r="D42" i="2"/>
  <c r="D36" i="2"/>
  <c r="D30" i="2"/>
  <c r="D23" i="2"/>
  <c r="D17" i="2"/>
  <c r="D12" i="2"/>
  <c r="D6" i="2"/>
  <c r="D2" i="2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AD19" i="6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4" i="6"/>
  <c r="K11" i="6"/>
  <c r="K12" i="6"/>
  <c r="K6" i="6"/>
  <c r="K3" i="6"/>
  <c r="K4" i="6"/>
  <c r="L6" i="6"/>
  <c r="L3" i="6"/>
  <c r="L4" i="6"/>
  <c r="M6" i="6"/>
  <c r="M3" i="6"/>
  <c r="M4" i="6"/>
  <c r="N6" i="6"/>
  <c r="N3" i="6"/>
  <c r="N4" i="6"/>
  <c r="C13" i="6"/>
  <c r="D13" i="6"/>
  <c r="C12" i="6"/>
  <c r="C23" i="6"/>
  <c r="D28" i="6"/>
  <c r="D23" i="6"/>
  <c r="E23" i="6"/>
  <c r="C24" i="6"/>
  <c r="D24" i="6"/>
  <c r="E24" i="6"/>
  <c r="C14" i="6"/>
  <c r="C25" i="6"/>
  <c r="D25" i="6"/>
  <c r="E25" i="6"/>
  <c r="C16" i="6"/>
  <c r="C27" i="6"/>
  <c r="D27" i="6"/>
  <c r="E27" i="6"/>
  <c r="C17" i="6"/>
  <c r="C28" i="6"/>
  <c r="E28" i="6"/>
  <c r="C11" i="6"/>
  <c r="C22" i="6"/>
  <c r="D22" i="6"/>
  <c r="E22" i="6"/>
  <c r="D31" i="6"/>
  <c r="D30" i="6"/>
  <c r="B30" i="6"/>
  <c r="C15" i="6"/>
  <c r="C26" i="6"/>
  <c r="C18" i="6"/>
  <c r="C29" i="6"/>
  <c r="B23" i="6"/>
  <c r="B24" i="6"/>
  <c r="B25" i="6"/>
  <c r="B26" i="6"/>
  <c r="B27" i="6"/>
  <c r="B28" i="6"/>
  <c r="B29" i="6"/>
  <c r="B22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4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4" i="6"/>
  <c r="Z4" i="6"/>
  <c r="Z5" i="6"/>
  <c r="Z6" i="6"/>
  <c r="Z7" i="6"/>
  <c r="Z8" i="6"/>
  <c r="Z9" i="6"/>
  <c r="Z10" i="6"/>
  <c r="Z11" i="6"/>
  <c r="Z12" i="6"/>
  <c r="Z13" i="6"/>
  <c r="Z14" i="6"/>
  <c r="AA14" i="6"/>
  <c r="Y3" i="6"/>
  <c r="Y4" i="6"/>
  <c r="Y5" i="6"/>
  <c r="Y6" i="6"/>
  <c r="Y7" i="6"/>
  <c r="Y8" i="6"/>
  <c r="Y9" i="6"/>
  <c r="Y10" i="6"/>
  <c r="Y11" i="6"/>
  <c r="Y12" i="6"/>
  <c r="Y13" i="6"/>
  <c r="Y14" i="6"/>
  <c r="AA13" i="6"/>
  <c r="AA12" i="6"/>
  <c r="AA11" i="6"/>
  <c r="AA10" i="6"/>
  <c r="AA9" i="6"/>
  <c r="AA8" i="6"/>
  <c r="AA7" i="6"/>
  <c r="AA6" i="6"/>
  <c r="AA5" i="6"/>
  <c r="AA4" i="6"/>
  <c r="AA3" i="6"/>
  <c r="B31" i="7"/>
  <c r="B23" i="7"/>
  <c r="B24" i="7"/>
  <c r="C35" i="9"/>
  <c r="B34" i="9"/>
  <c r="B33" i="9"/>
  <c r="B32" i="9"/>
  <c r="B31" i="9"/>
  <c r="B30" i="9"/>
  <c r="B29" i="9"/>
  <c r="B28" i="9"/>
  <c r="C28" i="9"/>
  <c r="B27" i="9"/>
  <c r="B26" i="9"/>
  <c r="B25" i="9"/>
  <c r="B24" i="9"/>
  <c r="B23" i="9"/>
  <c r="B22" i="9"/>
  <c r="B21" i="9"/>
  <c r="C21" i="9"/>
  <c r="B20" i="9"/>
  <c r="B19" i="9"/>
  <c r="B18" i="9"/>
  <c r="B17" i="9"/>
  <c r="B16" i="9"/>
  <c r="B15" i="9"/>
  <c r="C15" i="9"/>
  <c r="B14" i="9"/>
  <c r="B13" i="9"/>
  <c r="B12" i="9"/>
  <c r="B11" i="9"/>
  <c r="B9" i="9"/>
  <c r="B8" i="9"/>
  <c r="C8" i="9"/>
  <c r="B5" i="9"/>
  <c r="B3" i="9"/>
  <c r="C3" i="9"/>
  <c r="C35" i="8"/>
  <c r="B34" i="8"/>
  <c r="B33" i="8"/>
  <c r="B32" i="8"/>
  <c r="B31" i="8"/>
  <c r="B30" i="8"/>
  <c r="B29" i="8"/>
  <c r="B28" i="8"/>
  <c r="C28" i="8"/>
  <c r="B27" i="8"/>
  <c r="B26" i="8"/>
  <c r="B25" i="8"/>
  <c r="B24" i="8"/>
  <c r="B23" i="8"/>
  <c r="B22" i="8"/>
  <c r="B21" i="8"/>
  <c r="C21" i="8"/>
  <c r="B20" i="8"/>
  <c r="B19" i="8"/>
  <c r="B18" i="8"/>
  <c r="B17" i="8"/>
  <c r="B16" i="8"/>
  <c r="B15" i="8"/>
  <c r="C15" i="8"/>
  <c r="B14" i="8"/>
  <c r="B13" i="8"/>
  <c r="B12" i="8"/>
  <c r="B11" i="8"/>
  <c r="B9" i="8"/>
  <c r="B8" i="8"/>
  <c r="C8" i="8"/>
  <c r="B5" i="8"/>
  <c r="B3" i="8"/>
  <c r="C3" i="8"/>
  <c r="B42" i="1"/>
  <c r="C4" i="7"/>
  <c r="B4" i="7"/>
  <c r="B10" i="2"/>
  <c r="B40" i="2"/>
  <c r="C8" i="7"/>
  <c r="B8" i="7"/>
  <c r="C14" i="7"/>
  <c r="C20" i="7"/>
  <c r="C28" i="7"/>
  <c r="C35" i="7"/>
  <c r="C43" i="7"/>
  <c r="C50" i="7"/>
  <c r="C55" i="7"/>
  <c r="B55" i="7"/>
  <c r="C59" i="7"/>
  <c r="B14" i="7"/>
  <c r="B15" i="7"/>
  <c r="B16" i="7"/>
  <c r="B17" i="7"/>
  <c r="B18" i="7"/>
  <c r="B19" i="7"/>
  <c r="B30" i="7"/>
  <c r="C4" i="5"/>
  <c r="C5" i="5"/>
  <c r="C6" i="5"/>
  <c r="C7" i="5"/>
  <c r="C8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B58" i="7"/>
  <c r="B57" i="7"/>
  <c r="B56" i="7"/>
  <c r="B54" i="7"/>
  <c r="B53" i="7"/>
  <c r="B52" i="7"/>
  <c r="B51" i="7"/>
  <c r="B50" i="7"/>
  <c r="B49" i="7"/>
  <c r="B48" i="7"/>
  <c r="B47" i="7"/>
  <c r="B46" i="7"/>
  <c r="B43" i="7"/>
  <c r="B44" i="7"/>
  <c r="B40" i="7"/>
  <c r="B39" i="7"/>
  <c r="B35" i="7"/>
  <c r="B37" i="7"/>
  <c r="B36" i="7"/>
  <c r="B34" i="7"/>
  <c r="B33" i="7"/>
  <c r="B32" i="7"/>
  <c r="B29" i="7"/>
  <c r="B28" i="7"/>
  <c r="B27" i="7"/>
  <c r="B26" i="7"/>
  <c r="B25" i="7"/>
  <c r="B22" i="7"/>
  <c r="B21" i="7"/>
  <c r="B20" i="7"/>
  <c r="B52" i="2"/>
  <c r="B51" i="2"/>
  <c r="B49" i="2"/>
  <c r="B46" i="2"/>
  <c r="B45" i="2"/>
  <c r="B44" i="2"/>
  <c r="B42" i="2"/>
  <c r="B41" i="2"/>
  <c r="B39" i="2"/>
  <c r="B38" i="2"/>
  <c r="B36" i="2"/>
  <c r="B35" i="2"/>
  <c r="B34" i="2"/>
  <c r="B33" i="2"/>
  <c r="B32" i="2"/>
  <c r="B30" i="2"/>
  <c r="B29" i="2"/>
  <c r="B28" i="2"/>
  <c r="B27" i="2"/>
  <c r="B26" i="2"/>
  <c r="B25" i="2"/>
  <c r="B23" i="2"/>
  <c r="B22" i="2"/>
  <c r="B21" i="2"/>
  <c r="B20" i="2"/>
  <c r="B19" i="2"/>
  <c r="B17" i="2"/>
  <c r="B16" i="2"/>
  <c r="B15" i="2"/>
  <c r="B14" i="2"/>
  <c r="B12" i="2"/>
  <c r="B11" i="2"/>
  <c r="B9" i="2"/>
  <c r="B8" i="2"/>
  <c r="B6" i="2"/>
  <c r="B5" i="2"/>
  <c r="B4" i="2"/>
  <c r="B2" i="2"/>
  <c r="B53" i="1"/>
  <c r="B52" i="1"/>
  <c r="B51" i="1"/>
  <c r="B50" i="1"/>
  <c r="B49" i="1"/>
  <c r="B48" i="1"/>
  <c r="B47" i="1"/>
  <c r="B46" i="1"/>
  <c r="B45" i="1"/>
  <c r="B44" i="1"/>
  <c r="B43" i="1"/>
  <c r="B41" i="1"/>
  <c r="B40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39" i="1"/>
  <c r="R4" i="6"/>
  <c r="R6" i="6"/>
  <c r="S4" i="6"/>
  <c r="P12" i="6"/>
  <c r="E12" i="6"/>
  <c r="G12" i="6"/>
  <c r="E13" i="6"/>
  <c r="G13" i="6"/>
  <c r="E17" i="6"/>
  <c r="G17" i="6"/>
  <c r="I12" i="6"/>
  <c r="C6" i="6"/>
  <c r="O3" i="6"/>
  <c r="O4" i="6"/>
  <c r="T4" i="6"/>
  <c r="P18" i="6"/>
  <c r="P15" i="6"/>
  <c r="P14" i="6"/>
  <c r="P11" i="6"/>
  <c r="Q16" i="6"/>
  <c r="D16" i="6"/>
  <c r="E16" i="6"/>
  <c r="G16" i="6"/>
  <c r="H16" i="6"/>
  <c r="E18" i="6"/>
  <c r="G18" i="6"/>
  <c r="H18" i="6"/>
  <c r="E11" i="6"/>
  <c r="G11" i="6"/>
  <c r="Q13" i="6"/>
  <c r="K1" i="6"/>
  <c r="L1" i="6"/>
  <c r="M1" i="6"/>
  <c r="N1" i="6"/>
  <c r="S1" i="6"/>
  <c r="S2" i="6"/>
  <c r="S3" i="6"/>
  <c r="N5" i="6"/>
  <c r="S5" i="6"/>
  <c r="K5" i="6"/>
  <c r="R5" i="6"/>
  <c r="O2" i="6"/>
  <c r="O5" i="6"/>
  <c r="T5" i="6"/>
  <c r="R2" i="6"/>
  <c r="T2" i="6"/>
  <c r="R3" i="6"/>
  <c r="T3" i="6"/>
  <c r="O1" i="6"/>
  <c r="T1" i="6"/>
  <c r="R1" i="6"/>
  <c r="J5" i="6"/>
  <c r="P5" i="6"/>
  <c r="P2" i="6"/>
  <c r="P3" i="6"/>
  <c r="J4" i="6"/>
  <c r="P4" i="6"/>
  <c r="P1" i="6"/>
  <c r="E14" i="6"/>
  <c r="G14" i="6"/>
  <c r="E15" i="6"/>
  <c r="G15" i="6"/>
  <c r="Q17" i="6"/>
  <c r="F17" i="6"/>
  <c r="Q18" i="6"/>
  <c r="F18" i="6"/>
  <c r="F16" i="6"/>
  <c r="Q15" i="6"/>
  <c r="F15" i="6"/>
  <c r="Q14" i="6"/>
  <c r="F14" i="6"/>
  <c r="F13" i="6"/>
  <c r="Q12" i="6"/>
  <c r="F12" i="6"/>
  <c r="Q11" i="6"/>
  <c r="F11" i="6"/>
  <c r="F10" i="6"/>
  <c r="F8" i="6"/>
  <c r="E8" i="6"/>
  <c r="D14" i="6"/>
  <c r="D15" i="6"/>
  <c r="D18" i="6"/>
  <c r="D17" i="6"/>
  <c r="H15" i="6"/>
  <c r="H14" i="6"/>
  <c r="H17" i="6"/>
  <c r="D12" i="6"/>
  <c r="H12" i="6"/>
  <c r="H13" i="6"/>
  <c r="D11" i="6"/>
  <c r="H11" i="6"/>
  <c r="O6" i="6"/>
  <c r="M5" i="6"/>
  <c r="L5" i="6"/>
  <c r="P9" i="6"/>
</calcChain>
</file>

<file path=xl/sharedStrings.xml><?xml version="1.0" encoding="utf-8"?>
<sst xmlns="http://schemas.openxmlformats.org/spreadsheetml/2006/main" count="2641" uniqueCount="1002">
  <si>
    <t xml:space="preserve"> (My Father)</t>
  </si>
  <si>
    <t>G5:  Konrad Bollinger – Beringen, Schaffhousen, Switzerland</t>
  </si>
  <si>
    <t>G5:  Louis Rosselle – Cincinnati. OH – long time US, Scottish</t>
  </si>
  <si>
    <t>G4:  Long time American, Old English</t>
  </si>
  <si>
    <t>Luxembourg (Goedert Namesake)</t>
  </si>
  <si>
    <t>Native American</t>
  </si>
  <si>
    <t>Chromosomes</t>
  </si>
  <si>
    <t>G5:  Henry William Dopp - Madenberg, Prussia (now Germany) may be Madenberg castle near Eschbach, Germany</t>
  </si>
  <si>
    <t>RBDopp</t>
  </si>
  <si>
    <t>CGDopp</t>
  </si>
  <si>
    <t>(25 Apr 48 - 8 Mar 96)</t>
  </si>
  <si>
    <t>Germany (Dopp name-sake)</t>
  </si>
  <si>
    <t>Phebe Ford</t>
  </si>
  <si>
    <t>(See "Dopp" tab)</t>
  </si>
  <si>
    <t>Evylyn</t>
  </si>
  <si>
    <t>David</t>
  </si>
  <si>
    <t>Becca</t>
  </si>
  <si>
    <t>Chris</t>
  </si>
  <si>
    <t>Wayne Armstrong</t>
  </si>
  <si>
    <t>Larry Narkis</t>
  </si>
  <si>
    <t>Matt Narkis</t>
  </si>
  <si>
    <t>Todd Narkis</t>
  </si>
  <si>
    <t>Conrad Dickson Bollinger</t>
  </si>
  <si>
    <t>Walter Neely</t>
  </si>
  <si>
    <t>William Thomans Neely</t>
  </si>
  <si>
    <t>Mary Leonora Neely</t>
  </si>
  <si>
    <t>Mary L. Burton</t>
  </si>
  <si>
    <t>Dolly Worrel</t>
  </si>
  <si>
    <t>William Jones</t>
  </si>
  <si>
    <t>Julia Whitly</t>
  </si>
  <si>
    <t>Blanche Dailey Rosselle</t>
  </si>
  <si>
    <t>Magdalena Stoll</t>
  </si>
  <si>
    <t>Louis Oldham Rosselle</t>
  </si>
  <si>
    <t>Sandra Matilda Dailey</t>
  </si>
  <si>
    <t>William Rossell</t>
  </si>
  <si>
    <t>Eliza Oldham</t>
  </si>
  <si>
    <t>Danial Stoll</t>
  </si>
  <si>
    <t>Elizabeth Warner</t>
  </si>
  <si>
    <t>Nicholas Alfred Steighen</t>
  </si>
  <si>
    <t>Hannah Bird</t>
  </si>
  <si>
    <t>Schaffhasen SW</t>
  </si>
  <si>
    <t>Mulhem SW</t>
  </si>
  <si>
    <t>Malcom Henry</t>
  </si>
  <si>
    <t>William A</t>
  </si>
  <si>
    <t>George</t>
  </si>
  <si>
    <t>Louis A</t>
  </si>
  <si>
    <t>Vintner, Landscape</t>
  </si>
  <si>
    <t>Died of Yellow fever</t>
  </si>
  <si>
    <t>Connie</t>
  </si>
  <si>
    <t>Number of genes from individuals (46 total)</t>
  </si>
  <si>
    <t># of genes per person</t>
  </si>
  <si>
    <t>(See Dopp tag)</t>
  </si>
  <si>
    <t>(See Goedert Tab)</t>
  </si>
  <si>
    <t>Gr Grand</t>
  </si>
  <si>
    <t>2 Grr Grand</t>
  </si>
  <si>
    <t>3 Grr Grand</t>
  </si>
  <si>
    <t>4 Grr Grand</t>
  </si>
  <si>
    <t xml:space="preserve">   Irma Jo Dopp</t>
  </si>
  <si>
    <t>Swiss, Italian</t>
  </si>
  <si>
    <t>Mary Neely</t>
  </si>
  <si>
    <t>Scotch-Irish</t>
  </si>
  <si>
    <t>Early Pioneers</t>
  </si>
  <si>
    <t>Bonnie</t>
  </si>
  <si>
    <t>Mary</t>
  </si>
  <si>
    <t>Niece of Eichlmeyer</t>
  </si>
  <si>
    <t>Augusta Franusca Eikelmeyer</t>
  </si>
  <si>
    <t>1835/1864</t>
  </si>
  <si>
    <t>Died in Battle of Wilderness</t>
  </si>
  <si>
    <t>Milbe Stevens</t>
  </si>
  <si>
    <t>G4:  Blanch Dailey Rossell - Memphis TN</t>
  </si>
  <si>
    <t>G5:  Sarah Dailey - Hampstead Heat, London, UK</t>
  </si>
  <si>
    <t>G3:  Mary Neely</t>
  </si>
  <si>
    <t xml:space="preserve">G4:  Walter Neely - Scotch-Irish </t>
  </si>
  <si>
    <t>G4:  Annie Johnes - Scotch-Irish</t>
  </si>
  <si>
    <t>English</t>
  </si>
  <si>
    <t>Switzerland</t>
  </si>
  <si>
    <t>Scotland</t>
  </si>
  <si>
    <t>Eliza Jane Ross Cooper</t>
  </si>
  <si>
    <t>Oliver Stephens (1st Husband)</t>
  </si>
  <si>
    <t>William Colby Cooper</t>
  </si>
  <si>
    <t>Famous Dr ~1900</t>
  </si>
  <si>
    <t xml:space="preserve">        |</t>
  </si>
  <si>
    <t>James Mapes Cooper</t>
  </si>
  <si>
    <t>William P. Stevens</t>
  </si>
  <si>
    <t>Lizzie Miller</t>
  </si>
  <si>
    <t>Dorathy Irene Neff</t>
  </si>
  <si>
    <t>Carl Theador Nielsen Helledy</t>
  </si>
  <si>
    <t>Carol Goedert</t>
  </si>
  <si>
    <t>Dana A Dopp</t>
  </si>
  <si>
    <t xml:space="preserve"> (Weniger, then Dopleach)</t>
  </si>
  <si>
    <t>David Eric Jackson</t>
  </si>
  <si>
    <t>Sarah Patton</t>
  </si>
  <si>
    <t>1910-20</t>
  </si>
  <si>
    <t>1940's</t>
  </si>
  <si>
    <t>1970's</t>
  </si>
  <si>
    <t>Rufus Lee Macy</t>
  </si>
  <si>
    <t>Thomas Macy 1620 from Amsterdam, Holland.</t>
  </si>
  <si>
    <t>Brothers</t>
  </si>
  <si>
    <t xml:space="preserve"> Clarence, Virgil</t>
  </si>
  <si>
    <t>Public Principle</t>
  </si>
  <si>
    <t>Conrad Bollinger</t>
  </si>
  <si>
    <t>Rudolf E. Jr.</t>
  </si>
  <si>
    <t>Leipzig</t>
  </si>
  <si>
    <t>Theresa Barbara Meyer</t>
  </si>
  <si>
    <t>Professor UM 1880'2</t>
  </si>
  <si>
    <t>Dopp Kettle Works 1830's</t>
  </si>
  <si>
    <t>Jean</t>
  </si>
  <si>
    <t>Shirely</t>
  </si>
  <si>
    <t>Family story has</t>
  </si>
  <si>
    <t>Scottish</t>
  </si>
  <si>
    <t xml:space="preserve">Robert Dopp </t>
  </si>
  <si>
    <t>1751-1836</t>
  </si>
  <si>
    <t>1752-1776</t>
  </si>
  <si>
    <t>1810's</t>
  </si>
  <si>
    <t>1750's</t>
  </si>
  <si>
    <t>Alma Ethyl (1888-1956)</t>
  </si>
  <si>
    <t>1890's</t>
  </si>
  <si>
    <t>1780's</t>
  </si>
  <si>
    <t>1840's</t>
  </si>
  <si>
    <t>1870's</t>
  </si>
  <si>
    <t>George Ross</t>
  </si>
  <si>
    <t>1730-80</t>
  </si>
  <si>
    <t>Signer of D of I</t>
  </si>
  <si>
    <t>Episcapal Minister</t>
  </si>
  <si>
    <t>Wife</t>
  </si>
  <si>
    <t>Educator ?</t>
  </si>
  <si>
    <t>"On shoulders of Harrison"</t>
  </si>
  <si>
    <t>Port Washington, WI</t>
  </si>
  <si>
    <t>Leipzig, Germany</t>
  </si>
  <si>
    <t>Parents</t>
  </si>
  <si>
    <t>Grand Parents</t>
  </si>
  <si>
    <t>Gr. Grandparents</t>
  </si>
  <si>
    <t>2xGr. Grandparents</t>
  </si>
  <si>
    <t>3xGr. Grandparents</t>
  </si>
  <si>
    <t>4xGr. Grandparents</t>
  </si>
  <si>
    <t>5xGr. Grandparents</t>
  </si>
  <si>
    <t>6xGr. Grandparents</t>
  </si>
  <si>
    <t>7xGr. Grandparents</t>
  </si>
  <si>
    <t>DoppLeach</t>
  </si>
  <si>
    <t>G3:  William H. Dopp – Buffalo, NY</t>
  </si>
  <si>
    <t>(Siblings Eva, Carl, Emma, Edgar, Maurice, Julian)</t>
  </si>
  <si>
    <t>G4:  William Henry Dopp – Michigan</t>
  </si>
  <si>
    <t>G5: Emelia Alwine Henneken - Leipzig, Germany</t>
  </si>
  <si>
    <t>G4: Theresa Barbara Meyer - Germany</t>
  </si>
  <si>
    <t>G5: Carl August Meyer – Germany (died in US Civil War)</t>
  </si>
  <si>
    <t>G3:  Alma Stevens US</t>
  </si>
  <si>
    <t>(Sister Liota)</t>
  </si>
  <si>
    <t>G4:  Catherine Medcalf – Parents were Scottish</t>
  </si>
  <si>
    <t>G2:  Irma Jo Bollinger – St. Louis, MO</t>
  </si>
  <si>
    <t>(Sister Doris and brother Conrad)</t>
  </si>
  <si>
    <t>G3:  Conrad Bollinger</t>
  </si>
  <si>
    <t>G4:  Conrad Bollinger- Memphis TN</t>
  </si>
  <si>
    <t>G1:  Carol Goedert Dopp – Port Washington, WI</t>
  </si>
  <si>
    <t>G2:  Margery Macy – Portland, IN</t>
  </si>
  <si>
    <t>(Sister Max and brother Fred)</t>
  </si>
  <si>
    <t>G3:  Macy family good records to New England in 1620 form Amsterdam, Holland.</t>
  </si>
  <si>
    <t>G2:  Henry Goedert – Port Washington, WI</t>
  </si>
  <si>
    <t>G3: Henry Goedert – Luxembourg</t>
  </si>
  <si>
    <t>G3:  Minnie Heibert – Leipzig, Germany</t>
  </si>
  <si>
    <t>G1:  Robert B. Dopp –Milwaukee WI</t>
  </si>
  <si>
    <t>(Sisters Bonnie and Mary)</t>
  </si>
  <si>
    <t>G5: Magdalena Stoll – Guntmadingen, Schaffhousen, Switzerland</t>
  </si>
  <si>
    <t>Generation</t>
  </si>
  <si>
    <t>Female</t>
  </si>
  <si>
    <t>Male Ross</t>
  </si>
  <si>
    <t>|</t>
  </si>
  <si>
    <t>John Ross</t>
  </si>
  <si>
    <t>Betsy</t>
  </si>
  <si>
    <t>Ezra Trout</t>
  </si>
  <si>
    <t>Henry William Dopp</t>
  </si>
  <si>
    <t>G2:  Robert W. Dopp – Chicago, IL</t>
  </si>
  <si>
    <t>(Brothers Bill, Dick and Dave)</t>
  </si>
  <si>
    <t>Buried in Harrison Ohio</t>
  </si>
  <si>
    <t>"Grandma Cooper"</t>
  </si>
  <si>
    <t>Aunt Alma Clarke</t>
  </si>
  <si>
    <t>Milby</t>
  </si>
  <si>
    <t>Oliver</t>
  </si>
  <si>
    <t>Molly</t>
  </si>
  <si>
    <t>(Single)</t>
  </si>
  <si>
    <t>Gave chairs &amp; table</t>
  </si>
  <si>
    <t>away in 1936 to 1943</t>
  </si>
  <si>
    <t>in Auston, IL</t>
  </si>
  <si>
    <t>(Near Chicago)</t>
  </si>
  <si>
    <t>Ed Neff</t>
  </si>
  <si>
    <t>Leota</t>
  </si>
  <si>
    <t>WHDopp</t>
  </si>
  <si>
    <t>Stevens Dopp</t>
  </si>
  <si>
    <t>|          |           |</t>
  </si>
  <si>
    <t>Bill   Dick   Dave</t>
  </si>
  <si>
    <t>(May have other chair)</t>
  </si>
  <si>
    <t>Irma Jo Dopp</t>
  </si>
  <si>
    <t>|                  |</t>
  </si>
  <si>
    <t>Bonnie    Mary</t>
  </si>
  <si>
    <t>Robert Wilson Dopp</t>
  </si>
  <si>
    <t>Ireland</t>
  </si>
  <si>
    <t>Holland</t>
  </si>
  <si>
    <t>Erin and Dana's Genetic Makeup</t>
  </si>
  <si>
    <t># of people</t>
  </si>
  <si>
    <t># of Immegrants</t>
  </si>
  <si>
    <t>% of genes Dana &amp; Erin</t>
  </si>
  <si>
    <t>(Sisters Shirley, Jean and brother Jerry)</t>
  </si>
  <si>
    <t>G3:  Trout from Edinburgh England, UK</t>
  </si>
  <si>
    <t>(Lots of siblings from earlier marriage)</t>
  </si>
  <si>
    <t>G5: Augusta Franusca Eikelmeyer (Father? Inverter of refrigerator) Germany</t>
  </si>
  <si>
    <t>Carol Goedert Dopp</t>
  </si>
  <si>
    <t>1948/1996</t>
  </si>
  <si>
    <t>Erin A. Dopp</t>
  </si>
  <si>
    <t>(88/56) Alma Ethyl</t>
  </si>
  <si>
    <t>1917/2001</t>
  </si>
  <si>
    <t xml:space="preserve">First Cousin was </t>
  </si>
  <si>
    <t>younger Harrison</t>
  </si>
  <si>
    <t>Uncle was older Harrison</t>
  </si>
  <si>
    <t>Stevens</t>
  </si>
  <si>
    <t>Buried on top of</t>
  </si>
  <si>
    <t>"Cooper G. Mother"</t>
  </si>
  <si>
    <t>in Harrison, IN</t>
  </si>
  <si>
    <t>(1859/43) Planned in NY</t>
  </si>
  <si>
    <t>Second Husband</t>
  </si>
  <si>
    <t>Henry Goedert</t>
  </si>
  <si>
    <t>Rudolf Eikelmeyer (Inventor of Refridgerator)</t>
  </si>
  <si>
    <t>Eva Catherine Brehm</t>
  </si>
  <si>
    <t>Carl Eickemeyer</t>
  </si>
  <si>
    <t>Kaiserslautern, Germany</t>
  </si>
  <si>
    <t>Rosine Eickemeyer</t>
  </si>
  <si>
    <t>1763/1847</t>
  </si>
  <si>
    <t>Captain Schmidt</t>
  </si>
  <si>
    <t>Grandparents</t>
  </si>
  <si>
    <t>Raised by</t>
  </si>
  <si>
    <t>Maternal</t>
  </si>
  <si>
    <t>these 2 getting 50 patnets.</t>
  </si>
  <si>
    <t>Died @21 in Revolution</t>
  </si>
  <si>
    <t>Kathryn Medcalf = Emily Kate Stevens</t>
  </si>
  <si>
    <t>Carter Bassett Harrison</t>
  </si>
  <si>
    <t>Benjamin Harrison V</t>
  </si>
  <si>
    <t>William F Ross</t>
  </si>
  <si>
    <t>(Chair Builder?)</t>
  </si>
  <si>
    <t xml:space="preserve">Moses Ross </t>
  </si>
  <si>
    <t xml:space="preserve">Male Ross               </t>
  </si>
  <si>
    <t xml:space="preserve">                       Female</t>
  </si>
  <si>
    <t xml:space="preserve">    Present owner of the Ross chair</t>
  </si>
  <si>
    <t xml:space="preserve">|    </t>
  </si>
  <si>
    <t>Peter</t>
  </si>
  <si>
    <t>Mike</t>
  </si>
  <si>
    <t>Susan &amp; Delah</t>
  </si>
  <si>
    <t>Dodo (Dora)</t>
  </si>
  <si>
    <t>Lillian</t>
  </si>
  <si>
    <t>Mary Stanton</t>
  </si>
  <si>
    <t>(Hawii)</t>
  </si>
  <si>
    <t>Sally Rosier (Honey)</t>
  </si>
  <si>
    <t>Welch</t>
  </si>
  <si>
    <t>% of genes Bob or Carol</t>
  </si>
  <si>
    <t xml:space="preserve">|                  </t>
  </si>
  <si>
    <t>&lt;-- No Apparent Connection --&gt;</t>
  </si>
  <si>
    <t>(See Ross Tab)</t>
  </si>
  <si>
    <t>Loaned Chairs in '36</t>
  </si>
  <si>
    <t>(See "Goedert" tab)</t>
  </si>
  <si>
    <t>&lt;-- correction needed due to not tracing to infinity</t>
  </si>
  <si>
    <t>Correction --&gt;</t>
  </si>
  <si>
    <t>Gr Uncle was older Harrison</t>
  </si>
  <si>
    <t>2nd Cousin was younger Harrison</t>
  </si>
  <si>
    <t>Genes</t>
  </si>
  <si>
    <t>Katharen (Catherine)</t>
  </si>
  <si>
    <t>b. May 12, 1828 - d. Apr 15, 1902</t>
  </si>
  <si>
    <t>b. Nov 11, 1815 - d. Apr 15, 1911</t>
  </si>
  <si>
    <t>Luxembourg/Belgium</t>
  </si>
  <si>
    <t>Pierre (Peter) Goedert</t>
  </si>
  <si>
    <t>b. 1782 - d. 1882</t>
  </si>
  <si>
    <t>Marguerite</t>
  </si>
  <si>
    <t>(Schortgen) Goedert</t>
  </si>
  <si>
    <t>b. Nov 1, 1906 - d. Feb 18, 1992</t>
  </si>
  <si>
    <t>b. Sept 3, 1937</t>
  </si>
  <si>
    <t>b. 1932</t>
  </si>
  <si>
    <t>b. 1939</t>
  </si>
  <si>
    <t>&lt;-- Married Nov 25, 1930 --&gt;</t>
  </si>
  <si>
    <t>Portland, IN</t>
  </si>
  <si>
    <t>b. Nov 26, 1899, London England</t>
  </si>
  <si>
    <t>Marie (Steele) Macy (2)</t>
  </si>
  <si>
    <t>Henry's first wife. Children included:</t>
  </si>
  <si>
    <t>Peter, Harry, Mike, Dominick, Katie, Margaretha</t>
  </si>
  <si>
    <t>Henry's 2nd wife, 1 child: Henry Jr.</t>
  </si>
  <si>
    <t>2nd wife of Rufus</t>
  </si>
  <si>
    <t>Marie&amp; Lonnie George, Tommy</t>
  </si>
  <si>
    <t>Rufus's mother died when he</t>
  </si>
  <si>
    <t>was 11 mo old, he then lived with</t>
  </si>
  <si>
    <t>|  |</t>
  </si>
  <si>
    <t>Adolfus Lee Macy</t>
  </si>
  <si>
    <t>d. Jun 2, 1936 (Adams Cty, IN)</t>
  </si>
  <si>
    <t>Mary Ellen (Linton) Macy (1)</t>
  </si>
  <si>
    <t>(2nd wife, after Mary Ellen died)</t>
  </si>
  <si>
    <t>Margaret Macy (2)</t>
  </si>
  <si>
    <t>Adams County, IN</t>
  </si>
  <si>
    <t>b. Jan 18, 1868 - d. Mar 17, 1891</t>
  </si>
  <si>
    <t>b. Mar 31, 1890 (Adams Co, IN)</t>
  </si>
  <si>
    <t>b. Oct 26, 1866 (Yadkin Cty, NC)</t>
  </si>
  <si>
    <t>Thomas E Macy</t>
  </si>
  <si>
    <t>b. Jan 10, 1842 (Yadkin Cty, NC)</t>
  </si>
  <si>
    <t>James M. Macy</t>
  </si>
  <si>
    <t>Isabel (Lednum) Macy</t>
  </si>
  <si>
    <t>Yadkin County, NC</t>
  </si>
  <si>
    <t>Ethyl Macy Teeter</t>
  </si>
  <si>
    <t>(sister of Rufus)</t>
  </si>
  <si>
    <t>James Walker Linton</t>
  </si>
  <si>
    <t>b. Sept 17, 1836 (Darke County, OH)</t>
  </si>
  <si>
    <t>b. Sept 21, 1836</t>
  </si>
  <si>
    <t>Mary Ann (Wheeler)</t>
  </si>
  <si>
    <t>Linton</t>
  </si>
  <si>
    <t>?</t>
  </si>
  <si>
    <t>(children: Rufus, Ethel)</t>
  </si>
  <si>
    <t>Married Mary Ann on Dec 26, 1858</t>
  </si>
  <si>
    <t>b. 1844</t>
  </si>
  <si>
    <t>Margaret (Trout) Macy</t>
  </si>
  <si>
    <t>Minnie (Hiebert) Goedert</t>
  </si>
  <si>
    <t>Carol (Goedert) Dopp</t>
  </si>
  <si>
    <t>Martha M. (Flemming)</t>
  </si>
  <si>
    <t>b. Aug 31, 1865 - d. 1935 (Port Washington, WI)</t>
  </si>
  <si>
    <t>&lt;-Married 1905-&gt;</t>
  </si>
  <si>
    <t>d. Nov 1948</t>
  </si>
  <si>
    <t>b. Dec 13, 1888 - d. 1973</t>
  </si>
  <si>
    <t>b. July 15, 1912 - d. 2000</t>
  </si>
  <si>
    <t>Edyth Ethel (Trout) Macy</t>
  </si>
  <si>
    <t>Sharon Zale</t>
  </si>
  <si>
    <t>Sylvia Margolis</t>
  </si>
  <si>
    <t>Max Garland</t>
  </si>
  <si>
    <t>|   |   |   |</t>
  </si>
  <si>
    <t>Char</t>
  </si>
  <si>
    <t>Samual Zalman Garland</t>
  </si>
  <si>
    <t>&lt;-- 1st Cousins --&gt;</t>
  </si>
  <si>
    <t xml:space="preserve"> adopted by Gurland</t>
  </si>
  <si>
    <t>To avoid Russian draft</t>
  </si>
  <si>
    <t>Changed to Garland in America</t>
  </si>
  <si>
    <t>Eddie</t>
  </si>
  <si>
    <t>Kenny</t>
  </si>
  <si>
    <t>Larry Stein</t>
  </si>
  <si>
    <t>Jenny Meyerson Stein</t>
  </si>
  <si>
    <t>|  |  |  |</t>
  </si>
  <si>
    <t>|  |  |</t>
  </si>
  <si>
    <t>Libby Garland</t>
  </si>
  <si>
    <t>Generations</t>
  </si>
  <si>
    <t>Kids</t>
  </si>
  <si>
    <t>Gr Grandparents</t>
  </si>
  <si>
    <t>2 Gr Grandparents</t>
  </si>
  <si>
    <t>% Contribution</t>
  </si>
  <si>
    <t xml:space="preserve">|  |  </t>
  </si>
  <si>
    <t>Matt , Todd</t>
  </si>
  <si>
    <t>Mary &amp; Larry Narkis</t>
  </si>
  <si>
    <t>Sharon Stein</t>
  </si>
  <si>
    <t>Bonnie &amp; Peter Hurley</t>
  </si>
  <si>
    <t>Doris &amp; Wayne</t>
  </si>
  <si>
    <t>Connie &amp; Mary</t>
  </si>
  <si>
    <t>Becca, Tom, David, Chris</t>
  </si>
  <si>
    <t>Evy, David</t>
  </si>
  <si>
    <t>(See Stein Tab)</t>
  </si>
  <si>
    <t>Beverly &amp; Goivonnie</t>
  </si>
  <si>
    <t>Rachel</t>
  </si>
  <si>
    <t>Yonni</t>
  </si>
  <si>
    <t>Kevin &amp; Mamico</t>
  </si>
  <si>
    <t>Luca</t>
  </si>
  <si>
    <t>Dylan</t>
  </si>
  <si>
    <t>Dopleach</t>
  </si>
  <si>
    <t>Jennifer Van Keuren</t>
  </si>
  <si>
    <t>Some Native American (max 50%)</t>
  </si>
  <si>
    <t>and was raised by his grandparents (Thomas &amp; Martha)</t>
  </si>
  <si>
    <t>Sue K &amp; Dennis</t>
  </si>
  <si>
    <t>Adopted Sue D and Tony</t>
  </si>
  <si>
    <t>Jill</t>
  </si>
  <si>
    <t xml:space="preserve">    Robert Dopp</t>
  </si>
  <si>
    <t>(See Bollinger Tab)</t>
  </si>
  <si>
    <t>(See Dopp Tab)</t>
  </si>
  <si>
    <t>Annie E. Jones (14 Dec 1875)</t>
  </si>
  <si>
    <t>Josephus Jones</t>
  </si>
  <si>
    <t>15 Apr 1851</t>
  </si>
  <si>
    <t>Mary Eliza Cherry</t>
  </si>
  <si>
    <t>1 Sep 1850</t>
  </si>
  <si>
    <t>9 Sep 1870 - 10 May 1953</t>
  </si>
  <si>
    <t>Leonora Doyle</t>
  </si>
  <si>
    <t>16 Apr 1844 - 10 Jun 1930</t>
  </si>
  <si>
    <t>Thomas Newsom Doyle</t>
  </si>
  <si>
    <t>Robert Purdy Neely</t>
  </si>
  <si>
    <t>3 Feb 1808 - 13 Feb 1899</t>
  </si>
  <si>
    <t>3 July 1813 - 1891</t>
  </si>
  <si>
    <t>15 Dec 1871 - Oct 1965</t>
  </si>
  <si>
    <t>17 June 1893 - 1 Jan 1966</t>
  </si>
  <si>
    <t>6 Sep 1846 - 11 May 1897</t>
  </si>
  <si>
    <t>19 Dec 1845 - 25 Feb 1912</t>
  </si>
  <si>
    <t>14 May 1809 - 19 Apr 1886</t>
  </si>
  <si>
    <t>10 May 1810</t>
  </si>
  <si>
    <t>1815 - 1890</t>
  </si>
  <si>
    <t>8 Aug 1812 - 24 May 1888</t>
  </si>
  <si>
    <t>26 Mar 1814 - 28 Apr 1885</t>
  </si>
  <si>
    <t>Feb 1841 - 1878</t>
  </si>
  <si>
    <t>1840 - 1878</t>
  </si>
  <si>
    <t>9 Oct 1869 - 1 Apr 1934</t>
  </si>
  <si>
    <t xml:space="preserve">Anna Adams Jones </t>
  </si>
  <si>
    <t>Thomas Adams</t>
  </si>
  <si>
    <t>%</t>
  </si>
  <si>
    <t>5x Gr Grand</t>
  </si>
  <si>
    <t>1772 - 1832</t>
  </si>
  <si>
    <t>1735 - 1826</t>
  </si>
  <si>
    <t>Abagail Smith Adams</t>
  </si>
  <si>
    <t>1744 - 1818</t>
  </si>
  <si>
    <t>Abagail</t>
  </si>
  <si>
    <t>Susanna</t>
  </si>
  <si>
    <t>Charles</t>
  </si>
  <si>
    <t>John Quincy Adams</t>
  </si>
  <si>
    <t>6x Gr Grand</t>
  </si>
  <si>
    <t>John Adams (President)</t>
  </si>
  <si>
    <t xml:space="preserve"> (President)</t>
  </si>
  <si>
    <t>26 Sep 1794</t>
  </si>
  <si>
    <t>Siblingen SW</t>
  </si>
  <si>
    <t>Beringen, Schaffhausen SW</t>
  </si>
  <si>
    <t>30 Aug 1812 - 5 Jul 1893</t>
  </si>
  <si>
    <t>Hans Hansen Bollinger</t>
  </si>
  <si>
    <t>7 Mar 1773 - 27 Jan 1859</t>
  </si>
  <si>
    <t>Anna Bollinger</t>
  </si>
  <si>
    <t>19 Jun 1774 - 16 Niv 1815</t>
  </si>
  <si>
    <t>Mararetha</t>
  </si>
  <si>
    <t>Anna</t>
  </si>
  <si>
    <t>Elizabtha</t>
  </si>
  <si>
    <t>Veronika Walter "Schnegg" Scheineider</t>
  </si>
  <si>
    <t>Johannas Bollinger</t>
  </si>
  <si>
    <t>19 Jun 1774 - 16 Nov 1815</t>
  </si>
  <si>
    <t xml:space="preserve">Anna Roost </t>
  </si>
  <si>
    <t>Hans Bollinger</t>
  </si>
  <si>
    <t>Margarett\ha Schwyn</t>
  </si>
  <si>
    <t>&lt;-- Brothers?--&gt;</t>
  </si>
  <si>
    <t>&lt;-- First Cousins ? ---&gt;</t>
  </si>
  <si>
    <t>Heinrich "Brillehansen" Bollinger</t>
  </si>
  <si>
    <t>Raised by Jewish family in Menphis from age 9</t>
  </si>
  <si>
    <t>Six children</t>
  </si>
  <si>
    <t>Amelia Alwine Henicker</t>
  </si>
  <si>
    <t>4 Aug 1835/1905</t>
  </si>
  <si>
    <t>Christoph Eikelmeyer</t>
  </si>
  <si>
    <t>Male Brehm</t>
  </si>
  <si>
    <t>Christian Eickemeyer</t>
  </si>
  <si>
    <t>Male Eickemeyer</t>
  </si>
  <si>
    <t>Forester</t>
  </si>
  <si>
    <t>Rosine Wehinkel Brehm</t>
  </si>
  <si>
    <t>Died 19 Dec 1849</t>
  </si>
  <si>
    <t>Born in Nagdeburg, moved to Madenburg, Prussia then Berlin</t>
  </si>
  <si>
    <t>General in the Prussian army</t>
  </si>
  <si>
    <t>Friends with the King who stayed at his home</t>
  </si>
  <si>
    <t xml:space="preserve"> Antoinette</t>
  </si>
  <si>
    <t>May have been Jewish</t>
  </si>
  <si>
    <t>Irma Grace Stevens</t>
  </si>
  <si>
    <t>Irene</t>
  </si>
  <si>
    <t>Major James Neely</t>
  </si>
  <si>
    <t>24 Dec 1773</t>
  </si>
  <si>
    <t>Eleanor Phillips Neely</t>
  </si>
  <si>
    <t>Botetour VA</t>
  </si>
  <si>
    <t>Davidson TN</t>
  </si>
  <si>
    <t>Wiley P Cherry</t>
  </si>
  <si>
    <t>Darling Cherry</t>
  </si>
  <si>
    <t>1787 Martin NC</t>
  </si>
  <si>
    <t>Elizabeth Wynns Cherry</t>
  </si>
  <si>
    <t>Jesse Whitley</t>
  </si>
  <si>
    <t>Elizabeth Chance Whitney</t>
  </si>
  <si>
    <t>Sally May Adams</t>
  </si>
  <si>
    <t>8 Dec 1812</t>
  </si>
  <si>
    <t>20 Oct 1822</t>
  </si>
  <si>
    <t>James Neely</t>
  </si>
  <si>
    <t>23 May 1740 Christchurch, Philadelphia</t>
  </si>
  <si>
    <t>Jane Grimes Neely</t>
  </si>
  <si>
    <t>Jesse Cherry</t>
  </si>
  <si>
    <t>4 Jul 1749 Halifax NC</t>
  </si>
  <si>
    <t>Robert Whatkins Cherry</t>
  </si>
  <si>
    <t>Mary Jordon Cherry</t>
  </si>
  <si>
    <t>7x Gr Grand</t>
  </si>
  <si>
    <t>Elizabeth Gainer Cherry</t>
  </si>
  <si>
    <t>Sarah Butler Gainer</t>
  </si>
  <si>
    <t>Arthur Gainer</t>
  </si>
  <si>
    <t>(Don't know their name)</t>
  </si>
  <si>
    <t>Anna Weiner Garland</t>
  </si>
  <si>
    <t>Any Info?</t>
  </si>
  <si>
    <t>Barbara</t>
  </si>
  <si>
    <t>Chaim Margolis</t>
  </si>
  <si>
    <t>A Rabbi</t>
  </si>
  <si>
    <t>Ann Brody</t>
  </si>
  <si>
    <t>Nathan</t>
  </si>
  <si>
    <t>Sam</t>
  </si>
  <si>
    <t>Louis Margolis</t>
  </si>
  <si>
    <t>Anci</t>
  </si>
  <si>
    <t>Perfect memory</t>
  </si>
  <si>
    <t>3 Gr Grandparents</t>
  </si>
  <si>
    <t>David Potter</t>
  </si>
  <si>
    <t>Miriam Garland</t>
  </si>
  <si>
    <t>Ida</t>
  </si>
  <si>
    <t>Lainey</t>
  </si>
  <si>
    <t>Lisa</t>
  </si>
  <si>
    <t>Marcy</t>
  </si>
  <si>
    <t>Arnold</t>
  </si>
  <si>
    <t>Rose</t>
  </si>
  <si>
    <t>George Zalman</t>
  </si>
  <si>
    <t>????</t>
  </si>
  <si>
    <t>3 children</t>
  </si>
  <si>
    <t>Bertha</t>
  </si>
  <si>
    <t>Sam Sigman</t>
  </si>
  <si>
    <t>Goldie</t>
  </si>
  <si>
    <t>Eddie Mazer</t>
  </si>
  <si>
    <t>Marty</t>
  </si>
  <si>
    <t>Tammy &amp; Joe</t>
  </si>
  <si>
    <t>Beatrice White</t>
  </si>
  <si>
    <t>Dorothy</t>
  </si>
  <si>
    <t>Alan Silver &amp; Randy</t>
  </si>
  <si>
    <t>Carolyn &amp; Milton Jacobs</t>
  </si>
  <si>
    <t>Betty</t>
  </si>
  <si>
    <t>Nathan Margolis</t>
  </si>
  <si>
    <t>Howard Garland</t>
  </si>
  <si>
    <t>Sylvia Garland</t>
  </si>
  <si>
    <t>Shirley Sigman Mazer</t>
  </si>
  <si>
    <t>Rose Margolis Zalman</t>
  </si>
  <si>
    <t>William</t>
  </si>
  <si>
    <t>Romanian</t>
  </si>
  <si>
    <t>Rose &amp; Fred Kohen</t>
  </si>
  <si>
    <t>Mary &amp; ????</t>
  </si>
  <si>
    <t>Harvey &amp; Sophie</t>
  </si>
  <si>
    <t>Eugene White</t>
  </si>
  <si>
    <t>Mary &amp; ???? Young</t>
  </si>
  <si>
    <t>Donna &amp; ??? Citrin</t>
  </si>
  <si>
    <t>Jeremy &amp; Yulia</t>
  </si>
  <si>
    <t>David Citrin</t>
  </si>
  <si>
    <t>Nancy Mazer Citrin</t>
  </si>
  <si>
    <t>Jeff &amp; Swetta</t>
  </si>
  <si>
    <t>Ethan</t>
  </si>
  <si>
    <t xml:space="preserve"> Ronny </t>
  </si>
  <si>
    <t>Pam</t>
  </si>
  <si>
    <t>Mckenzie</t>
  </si>
  <si>
    <t>Madeline</t>
  </si>
  <si>
    <t>Drew</t>
  </si>
  <si>
    <t>Michelle (Shelly)</t>
  </si>
  <si>
    <t>Brittenay</t>
  </si>
  <si>
    <t>Amber</t>
  </si>
  <si>
    <t>Allen Schuster</t>
  </si>
  <si>
    <t>Carol</t>
  </si>
  <si>
    <t>Richard &amp; Emily</t>
  </si>
  <si>
    <t>Adam &amp; Ann</t>
  </si>
  <si>
    <t>Julius Sigman</t>
  </si>
  <si>
    <t>Ceil Sigman</t>
  </si>
  <si>
    <t xml:space="preserve">Lil </t>
  </si>
  <si>
    <t>Irv Margolis</t>
  </si>
  <si>
    <t>Karen</t>
  </si>
  <si>
    <t>Debbie &amp; Ben Benyas</t>
  </si>
  <si>
    <t>Arnette &amp; Herb Rosen</t>
  </si>
  <si>
    <t>Marc</t>
  </si>
  <si>
    <t>|  |  |  |  |  |  |  |  |</t>
  </si>
  <si>
    <t>Nine siblings lost to NAZI's (all names lost…)</t>
  </si>
  <si>
    <t>Nancy Zalman &amp; Bob Tuttleman</t>
  </si>
  <si>
    <t>General Store</t>
  </si>
  <si>
    <t>Was 14 when emigrated</t>
  </si>
  <si>
    <t>&lt;- Vilna Gubernia, Lithuania (was Russia then) -&gt;</t>
  </si>
  <si>
    <t>Alicia</t>
  </si>
  <si>
    <t>Paul Tisdale</t>
  </si>
  <si>
    <t>Ronna</t>
  </si>
  <si>
    <t>Larry &amp; Carolyn</t>
  </si>
  <si>
    <t xml:space="preserve">|  |  |  </t>
  </si>
  <si>
    <t>Linda Waldman</t>
  </si>
  <si>
    <t>Grand Kids</t>
  </si>
  <si>
    <t>Male  Mirochnik</t>
  </si>
  <si>
    <t>Hersh Mirochnik</t>
  </si>
  <si>
    <t xml:space="preserve">Heike (Ida) </t>
  </si>
  <si>
    <t>Amitznic  Mirochnik</t>
  </si>
  <si>
    <t>Was Anselevich</t>
  </si>
  <si>
    <t>Abraham Mirochnik</t>
  </si>
  <si>
    <t>Louis Shapiro</t>
  </si>
  <si>
    <t>Lilly (Libby) Mirochnik Margolis</t>
  </si>
  <si>
    <t xml:space="preserve">Changed to Meyerson a Ellis Island  </t>
  </si>
  <si>
    <t>Rose Meyerson</t>
  </si>
  <si>
    <t>Was Libby's Mirochnik's first cousin</t>
  </si>
  <si>
    <t xml:space="preserve">|  |  |  |  |  | </t>
  </si>
  <si>
    <t>Esther</t>
  </si>
  <si>
    <t>Morton Steinhart</t>
  </si>
  <si>
    <t>Robert Silver</t>
  </si>
  <si>
    <t>Sally</t>
  </si>
  <si>
    <t>May (Died in infancy)</t>
  </si>
  <si>
    <t>Gerry Stein</t>
  </si>
  <si>
    <t xml:space="preserve">Sarah </t>
  </si>
  <si>
    <t>Eugene Sims</t>
  </si>
  <si>
    <t>Faye</t>
  </si>
  <si>
    <t>Dave Weiner</t>
  </si>
  <si>
    <t>Shirley Meyerson</t>
  </si>
  <si>
    <t>Buddy</t>
  </si>
  <si>
    <t>Estelle</t>
  </si>
  <si>
    <t>Aaron Silverman</t>
  </si>
  <si>
    <t>Gussie Meyerson</t>
  </si>
  <si>
    <t>Belle</t>
  </si>
  <si>
    <t>Samual Falk</t>
  </si>
  <si>
    <t>Harriet</t>
  </si>
  <si>
    <t>Fred Cohen</t>
  </si>
  <si>
    <t>(Yiddish: Shandel)</t>
  </si>
  <si>
    <t>Died</t>
  </si>
  <si>
    <t>Arlene</t>
  </si>
  <si>
    <t>Jack</t>
  </si>
  <si>
    <t>Marlene</t>
  </si>
  <si>
    <t>Phyllis</t>
  </si>
  <si>
    <t>Robert Dopp</t>
  </si>
  <si>
    <t>Norman</t>
  </si>
  <si>
    <t>Alan Sims &amp; Susie</t>
  </si>
  <si>
    <t>Richard Weiner</t>
  </si>
  <si>
    <t>Gerald</t>
  </si>
  <si>
    <t>Aubrey</t>
  </si>
  <si>
    <t>Richard</t>
  </si>
  <si>
    <t>Robert</t>
  </si>
  <si>
    <t>Marsha &amp; Bruce Mumbrue</t>
  </si>
  <si>
    <t>Judy &amp; Ike Engebaum</t>
  </si>
  <si>
    <t>Barbara &amp; Connie Pearl</t>
  </si>
  <si>
    <t>Cory &amp; Carry</t>
  </si>
  <si>
    <t>Robin Waldman</t>
  </si>
  <si>
    <t xml:space="preserve">Lenny </t>
  </si>
  <si>
    <t>Cari</t>
  </si>
  <si>
    <t>J. Engebaum</t>
  </si>
  <si>
    <t>B. Pearl</t>
  </si>
  <si>
    <t>Ann Mandeville</t>
  </si>
  <si>
    <t>Brad</t>
  </si>
  <si>
    <t>Lynn</t>
  </si>
  <si>
    <t>(Dr. Helping Sylvia Garland)</t>
  </si>
  <si>
    <t>Jody</t>
  </si>
  <si>
    <t>M.</t>
  </si>
  <si>
    <t>Jason</t>
  </si>
  <si>
    <t>Jordan</t>
  </si>
  <si>
    <t>Ryan</t>
  </si>
  <si>
    <t xml:space="preserve"> </t>
  </si>
  <si>
    <t>From a cloistered family of metal smiths and jewelry makers</t>
  </si>
  <si>
    <t>Moved to Milwaukee, then Buffalo</t>
  </si>
  <si>
    <t>"Grandma Stevens"</t>
  </si>
  <si>
    <t>Henry Bollinger</t>
  </si>
  <si>
    <t>Sarah Blanch Dewherst</t>
  </si>
  <si>
    <t>(Painted flowers on pottery &amp; trays</t>
  </si>
  <si>
    <t>Doris (Blanch) Marie Armstrong</t>
  </si>
  <si>
    <t>Call Shelely</t>
  </si>
  <si>
    <t>Donna &amp; Howard Goldberg (Daughters Stephanie &amp; Samantha)</t>
  </si>
  <si>
    <t>Stanley Merson</t>
  </si>
  <si>
    <t>Marcy Merson</t>
  </si>
  <si>
    <t>Allen</t>
  </si>
  <si>
    <t>(Stock broker)</t>
  </si>
  <si>
    <t>Gloria</t>
  </si>
  <si>
    <t>Maryland</t>
  </si>
  <si>
    <t>Robin</t>
  </si>
  <si>
    <t>Marvin</t>
  </si>
  <si>
    <t>Marsha</t>
  </si>
  <si>
    <t>Sheldon (2nd)</t>
  </si>
  <si>
    <t>Norman (1st)</t>
  </si>
  <si>
    <t>Noah</t>
  </si>
  <si>
    <t>Adam</t>
  </si>
  <si>
    <t>Sam (a wonderful artist)</t>
  </si>
  <si>
    <t>Any More Information????</t>
  </si>
  <si>
    <t>&lt;-- Based on our children's generation</t>
  </si>
  <si>
    <t>Dana A. Weniger &amp; Andrew Leach</t>
  </si>
  <si>
    <t>Andrew Leach</t>
  </si>
  <si>
    <t>See</t>
  </si>
  <si>
    <t>Mirochnik - Margolis</t>
  </si>
  <si>
    <t>Tab</t>
  </si>
  <si>
    <t xml:space="preserve">See Garland Tab </t>
  </si>
  <si>
    <t xml:space="preserve">See Dopp Tab </t>
  </si>
  <si>
    <t>??? Kravitz</t>
  </si>
  <si>
    <t>Boocjie</t>
  </si>
  <si>
    <t>Debbie</t>
  </si>
  <si>
    <t>Elaine Meyerson</t>
  </si>
  <si>
    <t>Larry Meyerson</t>
  </si>
  <si>
    <t>Andrea Stein</t>
  </si>
  <si>
    <t>Wyszerodek (Hamlet?)</t>
  </si>
  <si>
    <t>June</t>
  </si>
  <si>
    <t>Dick</t>
  </si>
  <si>
    <t>Dave</t>
  </si>
  <si>
    <t>Corrie</t>
  </si>
  <si>
    <t>Rickey</t>
  </si>
  <si>
    <t>Reed</t>
  </si>
  <si>
    <t>Patty</t>
  </si>
  <si>
    <t>&lt;------------- 1st Cousins ---------------&gt;</t>
  </si>
  <si>
    <t>Mayer of Furfeld Rhine Bavaria</t>
  </si>
  <si>
    <t>Jack &amp; Janice</t>
  </si>
  <si>
    <t>Michelle,  Michael</t>
  </si>
  <si>
    <t>d. 2011</t>
  </si>
  <si>
    <t>Aunt Irma</t>
  </si>
  <si>
    <t>Carl Walton</t>
  </si>
  <si>
    <t>Bunch of Waltons</t>
  </si>
  <si>
    <t xml:space="preserve">|  |  |  |  </t>
  </si>
  <si>
    <t>Sandy Rice</t>
  </si>
  <si>
    <t>Niece of Carl Walton</t>
  </si>
  <si>
    <t>Russian</t>
  </si>
  <si>
    <t>=</t>
  </si>
  <si>
    <t xml:space="preserve"> Mirochnik or Mirochnic</t>
  </si>
  <si>
    <t>Anci &amp; Hersh Mirochnic</t>
  </si>
  <si>
    <t>Мирочниц (Mirochnits)</t>
  </si>
  <si>
    <t xml:space="preserve">Мирошниц (Miroshnits). </t>
  </si>
  <si>
    <t>Мироцник (Mirotsnik)</t>
  </si>
  <si>
    <t>Came to America 1852</t>
  </si>
  <si>
    <t>From Le Havre to New Orleans</t>
  </si>
  <si>
    <t>Traveled with Stoll's</t>
  </si>
  <si>
    <t>Traveled with Bollinger's</t>
  </si>
  <si>
    <t>then Louisville, KY, then Henryville, IN</t>
  </si>
  <si>
    <t>Moved to Doylesport, Missouri 1868</t>
  </si>
  <si>
    <t>|  |  |  |  |</t>
  </si>
  <si>
    <t>5 siblings</t>
  </si>
  <si>
    <t>Anna Barbara</t>
  </si>
  <si>
    <t>William Dietrich</t>
  </si>
  <si>
    <t>In Henryville, IN</t>
  </si>
  <si>
    <t>&lt;--- Raised 5 of the orphaned Bolliingers</t>
  </si>
  <si>
    <t>Tom &amp; Anne Spielberg</t>
  </si>
  <si>
    <t>Adela and Michelle</t>
  </si>
  <si>
    <t xml:space="preserve">Quinn &amp; Chloe </t>
  </si>
  <si>
    <t>David &amp; Janet</t>
  </si>
  <si>
    <t>Maxine &amp; Fred</t>
  </si>
  <si>
    <t>|  |  |  |  |  |</t>
  </si>
  <si>
    <t>So could be.</t>
  </si>
  <si>
    <t xml:space="preserve">Erin Dopp – 23 May 1977, New Haven, CT  </t>
  </si>
  <si>
    <t>Dana Dopp - 1 Dec 1972, Portsmouth, NH</t>
  </si>
  <si>
    <t>Jackie (Kids = Rachel and Ross)</t>
  </si>
  <si>
    <t>At the time of publication he was a consulting Chem. and Mech. Engr at 400 N. Kensington Ave, LaGrange, IL.</t>
  </si>
  <si>
    <t xml:space="preserve">William Henry Dopp graduated with an A.B. from the Dept. of Literature, Science and the Arts in 1876. </t>
  </si>
  <si>
    <t>www.onlinebiographies.info/ny/erie/a-l/dopp-hw.htm</t>
  </si>
  <si>
    <t>Biography</t>
  </si>
  <si>
    <t xml:space="preserve"> Is about when WH purchased his microscope (Which I still use to this day)</t>
  </si>
  <si>
    <t>http://bit.ly/ITYpWc</t>
  </si>
  <si>
    <t>Add for Dopp Kettles</t>
  </si>
  <si>
    <t>$40,000 in 1888 (the year HW died) is worth about 1 million dollars today!</t>
  </si>
  <si>
    <t>1824/1902</t>
  </si>
  <si>
    <t>Emma</t>
  </si>
  <si>
    <t>Chicago</t>
  </si>
  <si>
    <t>on MI farm</t>
  </si>
  <si>
    <t>Dopp Chemical Engineering Co</t>
  </si>
  <si>
    <t>Dopp Water Purification and Softening Co</t>
  </si>
  <si>
    <t>Draftsman</t>
  </si>
  <si>
    <t>Robin &amp; Michael</t>
  </si>
  <si>
    <t>Natalie Lipman - Falk</t>
  </si>
  <si>
    <t>Blanch (Bagel)</t>
  </si>
  <si>
    <t>James (Strudel)</t>
  </si>
  <si>
    <t>Knew Lily in Russia</t>
  </si>
  <si>
    <t>Erwin Waldman</t>
  </si>
  <si>
    <t>Lauren</t>
  </si>
  <si>
    <t>Harold</t>
  </si>
  <si>
    <t>Pam &amp; Ari Freed (2 sons, Evan &amp; Derek)</t>
  </si>
  <si>
    <t>Lizbeth &amp; Mark Daughter Brooke &amp; son Grant)</t>
  </si>
  <si>
    <t>Leslye Bulmash</t>
  </si>
  <si>
    <t>Eric &amp; Charlene (Sons Brandon &amp; Justin)</t>
  </si>
  <si>
    <t>(Yiddish: Baila)</t>
  </si>
  <si>
    <t>Benjamin Steinhart</t>
  </si>
  <si>
    <t>Isadore</t>
  </si>
  <si>
    <t>WWII Hero</t>
  </si>
  <si>
    <t>Zelda Aronowitz</t>
  </si>
  <si>
    <t>Randy &amp; Karen (daughter Ashely &amp; son Mattew)</t>
  </si>
  <si>
    <t>Lionel Gorbaty</t>
  </si>
  <si>
    <t>Reva</t>
  </si>
  <si>
    <t>248 535 8196</t>
  </si>
  <si>
    <t>Mary Honeyman Meyerson</t>
  </si>
  <si>
    <t>Arlyn</t>
  </si>
  <si>
    <t>Herbie Margolis</t>
  </si>
  <si>
    <t>Meyer "Mike"</t>
  </si>
  <si>
    <t>Frances "Fanny"</t>
  </si>
  <si>
    <t>Tyler</t>
  </si>
  <si>
    <t>Austin</t>
  </si>
  <si>
    <t>Kevin</t>
  </si>
  <si>
    <t>Kyle</t>
  </si>
  <si>
    <t>Samuel Levin</t>
  </si>
  <si>
    <t xml:space="preserve">Helen &amp; Irvin Berghoff </t>
  </si>
  <si>
    <t>Samuel</t>
  </si>
  <si>
    <t>Sheryl</t>
  </si>
  <si>
    <t>Steven Goodman</t>
  </si>
  <si>
    <t>Cody Goodman</t>
  </si>
  <si>
    <t>Steve Statfirld</t>
  </si>
  <si>
    <t>Renee</t>
  </si>
  <si>
    <t>Bernie Benovic</t>
  </si>
  <si>
    <t>Laura Levin</t>
  </si>
  <si>
    <t>Marc &amp; Jamie Gold</t>
  </si>
  <si>
    <t>Edward "Eddie"</t>
  </si>
  <si>
    <t>Ron</t>
  </si>
  <si>
    <r>
      <t>Danny</t>
    </r>
    <r>
      <rPr>
        <strike/>
        <sz val="10"/>
        <rFont val="Arial"/>
      </rPr>
      <t xml:space="preserve"> &amp; Sylvie</t>
    </r>
  </si>
  <si>
    <t>Anna Kaplan?</t>
  </si>
  <si>
    <t>&lt;-- From Mark's list</t>
  </si>
  <si>
    <t>Zalman "Samual" Garland</t>
  </si>
  <si>
    <t>Louis Garland  &amp; Irene</t>
  </si>
  <si>
    <t>Don Garland &amp; Carol</t>
  </si>
  <si>
    <t>Mark</t>
  </si>
  <si>
    <t>Allen Gordon &amp; Ethyl</t>
  </si>
  <si>
    <t>Isadore Gordon</t>
  </si>
  <si>
    <t>Sadie Garland</t>
  </si>
  <si>
    <t>Andrew Gordon</t>
  </si>
  <si>
    <t>Eva</t>
  </si>
  <si>
    <t>Jacob</t>
  </si>
  <si>
    <t>Jessica</t>
  </si>
  <si>
    <t>Beatrice (Bea)</t>
  </si>
  <si>
    <t>Sarah (Becky) Garland</t>
  </si>
  <si>
    <t>Rosalyn "Bushy"</t>
  </si>
  <si>
    <t>Debbie &amp; Allan Levinson</t>
  </si>
  <si>
    <t>Stephonie &amp; Bruce Rudolph</t>
  </si>
  <si>
    <t>Gladys</t>
  </si>
  <si>
    <t xml:space="preserve">Benny </t>
  </si>
  <si>
    <t>Mel Schwartz</t>
  </si>
  <si>
    <t>Janet</t>
  </si>
  <si>
    <t>Barbara &amp; Robert Green</t>
  </si>
  <si>
    <t>Max</t>
  </si>
  <si>
    <t>Cathy &amp; Jim Cutler</t>
  </si>
  <si>
    <t>Katy</t>
  </si>
  <si>
    <t>Bluma "Beccey" Garland</t>
  </si>
  <si>
    <t>4 Jun 1884 - 29 Jan 1975</t>
  </si>
  <si>
    <t xml:space="preserve">Dopp Kettle Works dissolved in 1904 when HW Dopp was 80 and WH Dopp was 51. </t>
  </si>
  <si>
    <t>I have found 29 of them,</t>
  </si>
  <si>
    <t>William Henry Dopp Jr</t>
  </si>
  <si>
    <t>Crane Co.</t>
  </si>
  <si>
    <t>WWII - Machinist</t>
  </si>
  <si>
    <t>Dick has the gun!</t>
  </si>
  <si>
    <t>Has a collection of photogrpahs of Dick's planes that he flew.</t>
  </si>
  <si>
    <t>Chief Eng of small valved at Crane Co.</t>
  </si>
  <si>
    <t>William Henry Dopp Sr</t>
  </si>
  <si>
    <t>Large Piping Engineer</t>
  </si>
  <si>
    <t>So child of Edgar or Carl</t>
  </si>
  <si>
    <t>A cousin was the editor of the Crane Co Catalog</t>
  </si>
  <si>
    <t>~ Years</t>
  </si>
  <si>
    <t>splits</t>
  </si>
  <si>
    <t>Percentage</t>
  </si>
  <si>
    <t>From 23andme</t>
  </si>
  <si>
    <t>Summary</t>
  </si>
  <si>
    <t>Origin</t>
  </si>
  <si>
    <t>Generations ago</t>
  </si>
  <si>
    <t>British &amp; Irish</t>
  </si>
  <si>
    <t>French</t>
  </si>
  <si>
    <t>French &amp; German</t>
  </si>
  <si>
    <t>Scandinavian</t>
  </si>
  <si>
    <t>Italian</t>
  </si>
  <si>
    <t>Eastern European</t>
  </si>
  <si>
    <t>Iberian, Sardinian</t>
  </si>
  <si>
    <t>Broadly Southern European</t>
  </si>
  <si>
    <t>Polish Jew</t>
  </si>
  <si>
    <t>Iberian</t>
  </si>
  <si>
    <t>Sardinian</t>
  </si>
  <si>
    <t>Neanderthal</t>
  </si>
  <si>
    <t>Ashkenazi Jew</t>
  </si>
  <si>
    <t>Unassigned</t>
  </si>
  <si>
    <t>Me!</t>
  </si>
  <si>
    <t>Time of introduction</t>
  </si>
  <si>
    <t>Broadly Northern European</t>
  </si>
  <si>
    <t>Broadly European</t>
  </si>
  <si>
    <t>India</t>
  </si>
  <si>
    <t>Mike &amp; Micky</t>
  </si>
  <si>
    <t>Brandopn</t>
  </si>
  <si>
    <t>Katie</t>
  </si>
  <si>
    <t>Debbra Lynn Schleich (4-14-69)</t>
  </si>
  <si>
    <t>Scott Andrew Schleich (11-1-71)</t>
  </si>
  <si>
    <t>Gavin John (3-27-03)</t>
  </si>
  <si>
    <t>Garrett Henry (1-24-01)</t>
  </si>
  <si>
    <t>Jerry &amp; Cheryln</t>
  </si>
  <si>
    <t>D'andra Lee Goedert (Dee)</t>
  </si>
  <si>
    <t>Richard Theodore &amp; Cheryln</t>
  </si>
  <si>
    <t xml:space="preserve"> - - - - - - - - - - - - - - - - - - - - - - - </t>
  </si>
  <si>
    <t xml:space="preserve"> - - - - - -</t>
  </si>
  <si>
    <t>Capt. Carl August Meyer</t>
  </si>
  <si>
    <t>Died in 1st year</t>
  </si>
  <si>
    <t>Alvira Stark</t>
  </si>
  <si>
    <t>Amelia Nick</t>
  </si>
  <si>
    <t>Julia</t>
  </si>
  <si>
    <t>Contacted me</t>
  </si>
  <si>
    <t>through Ross</t>
  </si>
  <si>
    <t>Comment</t>
  </si>
  <si>
    <t>Goedert</t>
  </si>
  <si>
    <t>(came to U.S. in 1861, age 43)</t>
  </si>
  <si>
    <t>Harry</t>
  </si>
  <si>
    <t xml:space="preserve"> Katie</t>
  </si>
  <si>
    <t>Dominick Thomas</t>
  </si>
  <si>
    <t>Heinrich</t>
  </si>
  <si>
    <t>Margarethe</t>
  </si>
  <si>
    <r>
      <t xml:space="preserve">(Baaret) </t>
    </r>
    <r>
      <rPr>
        <b/>
        <sz val="10"/>
        <color indexed="8"/>
        <rFont val="Arial"/>
      </rPr>
      <t xml:space="preserve"> Goedder (1)</t>
    </r>
  </si>
  <si>
    <t>Henry/Henri/Heinrich Goedder then Goedert</t>
  </si>
  <si>
    <t>Unknow</t>
  </si>
  <si>
    <t>Phil (Guitar teacher in Denver)</t>
  </si>
  <si>
    <t>Dana &amp; Erin</t>
  </si>
  <si>
    <t>Dan &amp; Erin Gen</t>
  </si>
  <si>
    <r>
      <t xml:space="preserve">Dana A. </t>
    </r>
    <r>
      <rPr>
        <strike/>
        <sz val="10"/>
        <rFont val="Arial"/>
      </rPr>
      <t>Weniger</t>
    </r>
  </si>
  <si>
    <t>Compared to 23andme</t>
  </si>
  <si>
    <t>Family Tree</t>
  </si>
  <si>
    <t>23 and me</t>
  </si>
  <si>
    <t>Balkan (Romania &amp; Greece)</t>
  </si>
  <si>
    <t>G5: "Lots of native American".  Max of 50%</t>
  </si>
  <si>
    <t>Max 1/4 Native American</t>
  </si>
  <si>
    <t>Likely none</t>
  </si>
  <si>
    <t>2&amp;7</t>
  </si>
  <si>
    <t>Italian. Iberian. Sardinian. Jew</t>
  </si>
  <si>
    <t>% from real</t>
  </si>
  <si>
    <t>DNA</t>
  </si>
  <si>
    <r>
      <t xml:space="preserve">Dana A. </t>
    </r>
    <r>
      <rPr>
        <strike/>
        <sz val="10"/>
        <color rgb="FF000000"/>
        <rFont val="Arial"/>
      </rPr>
      <t>Weniger</t>
    </r>
  </si>
  <si>
    <t>Andrew Leach (Dopleach)</t>
  </si>
  <si>
    <t>"Grandma Stephens"-Sarah Ann Cooper Stevens</t>
  </si>
  <si>
    <t>William Floid Dopp &amp; Janet</t>
  </si>
  <si>
    <t>William Melby Dopp</t>
  </si>
  <si>
    <t>me</t>
  </si>
  <si>
    <t>parents</t>
  </si>
  <si>
    <t>Gr Parents</t>
  </si>
  <si>
    <t>4 Gr Grandparents</t>
  </si>
  <si>
    <t>5 Gr Grandparents</t>
  </si>
  <si>
    <t>6 Gr Grandparents</t>
  </si>
  <si>
    <t>7 Gr Grandparents</t>
  </si>
  <si>
    <t>8 Gr Grandparents</t>
  </si>
  <si>
    <t>9 Gr Grandparents</t>
  </si>
  <si>
    <t>10 Gr Grandparents</t>
  </si>
  <si>
    <t>Marian Neff     b 1910's</t>
  </si>
  <si>
    <t>Maurice Alexander Dopp</t>
  </si>
  <si>
    <t>Margaret Alexandria Dopp Szedenits</t>
  </si>
  <si>
    <t>Carl August</t>
  </si>
  <si>
    <t xml:space="preserve">Julianna (Julia) Teresa &amp; Ed </t>
  </si>
  <si>
    <t>Edgar Allen</t>
  </si>
  <si>
    <t>Eva Dorathy</t>
  </si>
  <si>
    <t>June had the saber (apparently sold with magic stuff)</t>
  </si>
  <si>
    <t xml:space="preserve"> Aileen and Eleonor</t>
  </si>
  <si>
    <t>Maurice Dopp</t>
  </si>
  <si>
    <t>POTUS</t>
  </si>
  <si>
    <t>Brother of POTUS</t>
  </si>
  <si>
    <t>Elizabeth Bassett Harrison</t>
  </si>
  <si>
    <t>23andMe Relations</t>
  </si>
  <si>
    <t>Male Medcalf</t>
  </si>
  <si>
    <t>Benjamin Harrison (23rd POTUS)</t>
  </si>
  <si>
    <t>FIND!</t>
  </si>
  <si>
    <t>Mary Howell Harrison</t>
  </si>
  <si>
    <t>Caroline Harrison; William Allen Harrison; Benjamin Carter Harrison and Hudson Harrison</t>
  </si>
  <si>
    <t>John Scott Harrison and 9 others</t>
  </si>
  <si>
    <t>Female became Medcalf</t>
  </si>
  <si>
    <r>
      <rPr>
        <b/>
        <sz val="10"/>
        <rFont val="Arial"/>
      </rPr>
      <t>William Henry Harrison</t>
    </r>
    <r>
      <rPr>
        <sz val="10"/>
        <rFont val="Arial"/>
      </rPr>
      <t xml:space="preserve"> &amp; Anna Tuthill Synmes</t>
    </r>
  </si>
  <si>
    <t>Signer of Dec of Ind</t>
  </si>
  <si>
    <t>Pro Slavery, Lots of black Harrisons</t>
  </si>
  <si>
    <t>Abolitionist - split from father</t>
  </si>
  <si>
    <t>Daniel Harrison Metcalf</t>
  </si>
  <si>
    <t>Birth:9 Sep 1892</t>
  </si>
  <si>
    <t>Residence:Not Stated, Barry, Missouri</t>
  </si>
  <si>
    <t>~Years</t>
  </si>
  <si>
    <t>percent Genom</t>
  </si>
  <si>
    <t>Me</t>
  </si>
  <si>
    <t>Gr Gr Grandparents</t>
  </si>
  <si>
    <t>Gr Gr Gr Grandparents</t>
  </si>
  <si>
    <t>Gr Gr Gr Gr Grandparents</t>
  </si>
  <si>
    <t>Gr Gr Gr Gr Gr Grandparents</t>
  </si>
  <si>
    <t>1886/1955  (69)</t>
  </si>
  <si>
    <t>14 Dec 1853/1942 (89)</t>
  </si>
  <si>
    <t>29 April 1824/15 Feb 1888 (64)</t>
  </si>
  <si>
    <t>1917/2001 (84)</t>
  </si>
  <si>
    <t>% Genome</t>
  </si>
  <si>
    <t>Jennifer Lee Helledy</t>
  </si>
  <si>
    <t>Dorathy Neff, Irma Stevens, William Stevens a brother of my Gr, grandfather Milby Stevens.</t>
  </si>
  <si>
    <t>John Helledy</t>
  </si>
  <si>
    <t>Jennifer is the Gr Grandaughter of William P. Stevens, brother of our Gr Grandfather Milby Stevens.</t>
  </si>
  <si>
    <t>1730 - 1792</t>
  </si>
  <si>
    <t>Danny</t>
  </si>
  <si>
    <t>Luke Clarke (2nd Husband)</t>
  </si>
  <si>
    <t>3rd Cousin</t>
  </si>
  <si>
    <t>Common Ancestor</t>
  </si>
  <si>
    <t>Father or Mother</t>
  </si>
  <si>
    <t>Grandfather or Mother</t>
  </si>
  <si>
    <t>Great Grandfather or Mother</t>
  </si>
  <si>
    <t>2nd Great Grandfather or Mother</t>
  </si>
  <si>
    <t>3rd Great Grandfather or Mother</t>
  </si>
  <si>
    <t>4th Great Grandfather or Mother</t>
  </si>
  <si>
    <t>5th Great Grandfather or Mother</t>
  </si>
  <si>
    <t>6th Great Grandfather or Mother</t>
  </si>
  <si>
    <t>7th Great Grandfather or Mother</t>
  </si>
  <si>
    <t>Brother or Sister</t>
  </si>
  <si>
    <t>Niece, Nephew, Aunt, or Uncle</t>
  </si>
  <si>
    <t>Grand Niece, Nephew, Aunt, or Uncle</t>
  </si>
  <si>
    <t>Great Grand  Niece, Nephew, Aunt, or Uncle </t>
  </si>
  <si>
    <t>2nd Great Grand Niece, Nephew, Aunt, or Uncle </t>
  </si>
  <si>
    <t>3rd Great Grand Niece, Nephew, Aunt, or Uncle</t>
  </si>
  <si>
    <t>4th Great Grand Niece, Nephew, Aunt, or Uncle</t>
  </si>
  <si>
    <t>5th Great Grand Niece, Nephew, Aunt, or Uncle</t>
  </si>
  <si>
    <t>6th Great Grand Niece, Nephew, Aunt, or Uncle</t>
  </si>
  <si>
    <t>First Cousin</t>
  </si>
  <si>
    <t>First Cousin Once Removed</t>
  </si>
  <si>
    <t>First Cousin Twice Removed</t>
  </si>
  <si>
    <t>First Cousin Three Times Removed</t>
  </si>
  <si>
    <t>First Cousin Four Times Removed</t>
  </si>
  <si>
    <t>First Cousin Five Times Removed</t>
  </si>
  <si>
    <t>First Cousin Six Times Removed</t>
  </si>
  <si>
    <t>First Cousin Seven Times Removed</t>
  </si>
  <si>
    <t>Second Cousin</t>
  </si>
  <si>
    <t>Second Cousin Once Removed</t>
  </si>
  <si>
    <t>Second Cousin Twice Removed</t>
  </si>
  <si>
    <t>Second Cousin Three Times Removed</t>
  </si>
  <si>
    <t>Second Cousin Four Times Removed</t>
  </si>
  <si>
    <t>Second Cousin Five Times Removed</t>
  </si>
  <si>
    <t>Second Cousin Six Times Removed</t>
  </si>
  <si>
    <t>Great Grand Niece, Nephew, Aunt, or Uncle</t>
  </si>
  <si>
    <t>Third Cousin</t>
  </si>
  <si>
    <t>Third Cousin Once Removed</t>
  </si>
  <si>
    <t>Third Cousin Twice Removed</t>
  </si>
  <si>
    <t>Third Cousin Three Times Removed</t>
  </si>
  <si>
    <t>Third Cousin Four Times Removed</t>
  </si>
  <si>
    <t>2nd Great Grand Niece, Nephew, Aunt, or Uncle</t>
  </si>
  <si>
    <t>Fourth Cousin</t>
  </si>
  <si>
    <t>Fourth Cousin Once Removed</t>
  </si>
  <si>
    <t>Fourth Cousin Twice Removed</t>
  </si>
  <si>
    <t>Fourth Cousin Three Times Removed</t>
  </si>
  <si>
    <t>Fourth Cousin Four Times Removed</t>
  </si>
  <si>
    <t>3rd Great Grand Niece, Nephew, Aunt, or Uncle </t>
  </si>
  <si>
    <t>Fifth Cousin</t>
  </si>
  <si>
    <t>Fifth Cousin Once Removed</t>
  </si>
  <si>
    <t>Fifth Cousin Twice Removed</t>
  </si>
  <si>
    <t>Fifth Cousin Three Times Removed</t>
  </si>
  <si>
    <t>Sixth Cousin</t>
  </si>
  <si>
    <t>Sixth Cousin Once Removed</t>
  </si>
  <si>
    <t>Sixth Cousin Twice Removed</t>
  </si>
  <si>
    <t>Seventh Cousin</t>
  </si>
  <si>
    <t>Seventh Cousin Once Removed</t>
  </si>
  <si>
    <t>Third Cousin Five Times Removed</t>
  </si>
  <si>
    <t>Eighth Cousin</t>
  </si>
  <si>
    <t>Adrian Dopp</t>
  </si>
  <si>
    <t>Dylan Dopleach</t>
  </si>
  <si>
    <t>Doppleach</t>
  </si>
  <si>
    <t>1919 - 2017</t>
  </si>
  <si>
    <t>Bill, Doug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</si>
</sst>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"/>
    <numFmt numFmtId="167" formatCode="0.000%"/>
  </numFmts>
  <fonts count="35" x14ac:knownFonts="1">
    <font>
      <sz val="10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0"/>
      <color indexed="11"/>
      <name val="Arial"/>
    </font>
    <font>
      <b/>
      <sz val="10"/>
      <name val="Arial"/>
    </font>
    <font>
      <sz val="10"/>
      <color indexed="8"/>
      <name val="Arial"/>
    </font>
    <font>
      <b/>
      <sz val="10"/>
      <color indexed="11"/>
      <name val="Arial"/>
    </font>
    <font>
      <sz val="8"/>
      <name val="Verdana"/>
    </font>
    <font>
      <sz val="8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indexed="8"/>
      <name val="Arial"/>
    </font>
    <font>
      <sz val="10"/>
      <color theme="3"/>
      <name val="Arial"/>
    </font>
    <font>
      <u/>
      <sz val="10"/>
      <color indexed="8"/>
      <name val="Arial"/>
    </font>
    <font>
      <sz val="12"/>
      <name val="Helvetica"/>
    </font>
    <font>
      <strike/>
      <sz val="10"/>
      <name val="Arial"/>
    </font>
    <font>
      <sz val="10"/>
      <color rgb="FF0000FF"/>
      <name val="Arial"/>
    </font>
    <font>
      <b/>
      <sz val="12"/>
      <color theme="1"/>
      <name val="Calibri"/>
      <family val="2"/>
      <scheme val="minor"/>
    </font>
    <font>
      <sz val="10"/>
      <color rgb="FF000000"/>
      <name val="Arial"/>
    </font>
    <font>
      <sz val="10"/>
      <color theme="1"/>
      <name val="Arial"/>
    </font>
    <font>
      <sz val="10"/>
      <color rgb="FFFF0000"/>
      <name val="Arial"/>
    </font>
    <font>
      <b/>
      <sz val="10"/>
      <color theme="1"/>
      <name val="Arial"/>
    </font>
    <font>
      <sz val="10"/>
      <color indexed="14"/>
      <name val="Arial"/>
    </font>
    <font>
      <sz val="10"/>
      <name val="Helvetica Neue"/>
    </font>
    <font>
      <b/>
      <sz val="10"/>
      <color rgb="FF0000FF"/>
      <name val="Arial"/>
    </font>
    <font>
      <b/>
      <sz val="10"/>
      <color rgb="FFFF0000"/>
      <name val="Arial"/>
    </font>
    <font>
      <strike/>
      <sz val="10"/>
      <color rgb="FF000000"/>
      <name val="Arial"/>
    </font>
    <font>
      <sz val="12"/>
      <name val="Helvetica Neue"/>
    </font>
    <font>
      <sz val="15"/>
      <color rgb="FF18376A"/>
      <name val="Calibri"/>
    </font>
    <font>
      <sz val="12"/>
      <color theme="1"/>
      <name val="-webkit-standard"/>
    </font>
    <font>
      <sz val="10"/>
      <color theme="1"/>
      <name val="Times New Roman"/>
    </font>
    <font>
      <b/>
      <sz val="10"/>
      <color rgb="FF000000"/>
      <name val="Times New Roman"/>
    </font>
    <font>
      <b/>
      <sz val="10"/>
      <color theme="1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08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9" fontId="5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NumberFormat="1" applyFont="1"/>
    <xf numFmtId="164" fontId="5" fillId="0" borderId="0" xfId="1" applyNumberFormat="1" applyFont="1" applyAlignment="1">
      <alignment horizontal="center"/>
    </xf>
    <xf numFmtId="9" fontId="5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left"/>
    </xf>
    <xf numFmtId="0" fontId="3" fillId="0" borderId="0" xfId="0" applyFont="1"/>
    <xf numFmtId="0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9" fontId="2" fillId="0" borderId="0" xfId="0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13" fillId="9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5" fillId="1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5" fillId="7" borderId="0" xfId="0" applyFont="1" applyFill="1" applyAlignment="1">
      <alignment horizontal="center"/>
    </xf>
    <xf numFmtId="9" fontId="0" fillId="0" borderId="0" xfId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0" fillId="6" borderId="0" xfId="0" applyFont="1" applyFill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9" fontId="0" fillId="0" borderId="0" xfId="1" applyFont="1" applyBorder="1" applyAlignment="1">
      <alignment horizontal="left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/>
    <xf numFmtId="0" fontId="0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9" fontId="5" fillId="0" borderId="6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0" fontId="5" fillId="0" borderId="6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0" fontId="5" fillId="0" borderId="8" xfId="1" applyNumberFormat="1" applyFont="1" applyBorder="1" applyAlignment="1">
      <alignment horizontal="center"/>
    </xf>
    <xf numFmtId="10" fontId="5" fillId="0" borderId="7" xfId="1" applyNumberFormat="1" applyFont="1" applyBorder="1" applyAlignment="1">
      <alignment horizontal="center"/>
    </xf>
    <xf numFmtId="10" fontId="5" fillId="0" borderId="5" xfId="1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6" borderId="1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3" fillId="7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10" fontId="21" fillId="0" borderId="0" xfId="1" applyNumberFormat="1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21" fillId="6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Font="1" applyAlignment="1">
      <alignment horizontal="center"/>
    </xf>
    <xf numFmtId="164" fontId="21" fillId="0" borderId="0" xfId="1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1" fillId="11" borderId="0" xfId="0" applyFont="1" applyFill="1" applyAlignment="1">
      <alignment horizontal="center"/>
    </xf>
    <xf numFmtId="0" fontId="22" fillId="12" borderId="0" xfId="0" applyFont="1" applyFill="1" applyAlignment="1">
      <alignment horizontal="center"/>
    </xf>
    <xf numFmtId="0" fontId="21" fillId="11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11" borderId="0" xfId="0" applyFont="1" applyFill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9" fontId="21" fillId="0" borderId="0" xfId="1" applyFont="1" applyAlignment="1">
      <alignment horizontal="center"/>
    </xf>
    <xf numFmtId="0" fontId="23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0" fillId="6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right"/>
    </xf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24" fillId="0" borderId="1" xfId="0" applyFont="1" applyFill="1" applyBorder="1" applyAlignment="1">
      <alignment horizontal="center"/>
    </xf>
    <xf numFmtId="0" fontId="0" fillId="6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0" fillId="6" borderId="0" xfId="0" applyFont="1" applyFill="1" applyAlignment="1">
      <alignment horizontal="right"/>
    </xf>
    <xf numFmtId="0" fontId="25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3" fillId="4" borderId="0" xfId="0" applyFont="1" applyFill="1" applyAlignment="1">
      <alignment horizontal="left"/>
    </xf>
    <xf numFmtId="0" fontId="26" fillId="6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6" fillId="3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27" fillId="6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0" borderId="0" xfId="0" applyFont="1" applyFill="1" applyBorder="1" applyAlignment="1">
      <alignment horizontal="right"/>
    </xf>
    <xf numFmtId="164" fontId="0" fillId="0" borderId="0" xfId="0" applyNumberFormat="1"/>
    <xf numFmtId="165" fontId="1" fillId="0" borderId="0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0" fontId="23" fillId="6" borderId="0" xfId="0" applyFont="1" applyFill="1" applyAlignment="1">
      <alignment horizontal="center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21" fillId="6" borderId="0" xfId="48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167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0" fontId="0" fillId="0" borderId="0" xfId="1" applyNumberFormat="1" applyFont="1" applyFill="1" applyAlignment="1">
      <alignment horizontal="center"/>
    </xf>
    <xf numFmtId="164" fontId="21" fillId="0" borderId="0" xfId="1" applyNumberFormat="1" applyFont="1" applyFill="1" applyAlignment="1">
      <alignment horizontal="center"/>
    </xf>
    <xf numFmtId="0" fontId="30" fillId="0" borderId="0" xfId="0" applyFont="1"/>
    <xf numFmtId="0" fontId="31" fillId="0" borderId="13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6" borderId="13" xfId="0" applyFont="1" applyFill="1" applyBorder="1" applyAlignment="1">
      <alignment horizontal="center"/>
    </xf>
  </cellXfs>
  <cellStyles count="90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/>
              <a:t>Title</a:t>
            </a:r>
          </a:p>
        </c:rich>
      </c:tx>
      <c:layout>
        <c:manualLayout>
          <c:xMode val="edge"/>
          <c:yMode val="edge"/>
          <c:x val="0.34460905775602"/>
          <c:y val="0.03011777634521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82881662544679"/>
          <c:y val="0.118827726812878"/>
          <c:w val="0.848501402640985"/>
          <c:h val="0.7780479105127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'Ancestry %'!$D$3</c:f>
              <c:strCache>
                <c:ptCount val="1"/>
                <c:pt idx="0">
                  <c:v>percent Genom</c:v>
                </c:pt>
              </c:strCache>
            </c:strRef>
          </c:tx>
          <c:spPr>
            <a:ln w="12700"/>
          </c:spPr>
          <c:marker>
            <c:symbol val="none"/>
          </c:marker>
          <c:trendline>
            <c:trendlineType val="exp"/>
            <c:dispRSqr val="0"/>
            <c:dispEq val="1"/>
            <c:trendlineLbl>
              <c:layout>
                <c:manualLayout>
                  <c:x val="-0.135405105438402"/>
                  <c:y val="-0.288380182565675"/>
                </c:manualLayout>
              </c:layout>
              <c:numFmt formatCode="General" sourceLinked="0"/>
            </c:trendlineLbl>
          </c:trendline>
          <c:xVal>
            <c:numRef>
              <c:f>'Ancestry %'!$B$4:$B$27</c:f>
              <c:numCache>
                <c:formatCode>General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xVal>
          <c:yVal>
            <c:numRef>
              <c:f>'Ancestry %'!$D$4:$D$27</c:f>
              <c:numCache>
                <c:formatCode>0%</c:formatCode>
                <c:ptCount val="24"/>
                <c:pt idx="0">
                  <c:v>1.0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 formatCode="0.0%">
                  <c:v>0.0625</c:v>
                </c:pt>
                <c:pt idx="5" formatCode="0.0%">
                  <c:v>0.03125</c:v>
                </c:pt>
                <c:pt idx="6" formatCode="0.0%">
                  <c:v>0.015625</c:v>
                </c:pt>
                <c:pt idx="7" formatCode="0.000%">
                  <c:v>0.0078125</c:v>
                </c:pt>
                <c:pt idx="8" formatCode="0.000%">
                  <c:v>0.00390625</c:v>
                </c:pt>
                <c:pt idx="9" formatCode="0.000%">
                  <c:v>0.001953125</c:v>
                </c:pt>
                <c:pt idx="10" formatCode="0.000%">
                  <c:v>0.0009765625</c:v>
                </c:pt>
                <c:pt idx="11" formatCode="0.000%">
                  <c:v>0.00048828125</c:v>
                </c:pt>
                <c:pt idx="12" formatCode="0.000%">
                  <c:v>0.000244140625</c:v>
                </c:pt>
                <c:pt idx="13" formatCode="0.000%">
                  <c:v>0.0001220703125</c:v>
                </c:pt>
                <c:pt idx="14" formatCode="0.000%">
                  <c:v>6.103515625E-5</c:v>
                </c:pt>
                <c:pt idx="15" formatCode="0.000%">
                  <c:v>3.0517578125E-5</c:v>
                </c:pt>
                <c:pt idx="16" formatCode="0.000%">
                  <c:v>1.52587890625E-5</c:v>
                </c:pt>
                <c:pt idx="17" formatCode="0.000%">
                  <c:v>7.62939453125E-6</c:v>
                </c:pt>
                <c:pt idx="18" formatCode="0.000%">
                  <c:v>3.814697265625E-6</c:v>
                </c:pt>
                <c:pt idx="19" formatCode="0.000%">
                  <c:v>1.9073486328125E-6</c:v>
                </c:pt>
                <c:pt idx="20" formatCode="0.000%">
                  <c:v>9.5367431640625E-7</c:v>
                </c:pt>
                <c:pt idx="21" formatCode="0.000%">
                  <c:v>4.76837158203125E-7</c:v>
                </c:pt>
                <c:pt idx="22" formatCode="0.000%">
                  <c:v>2.38418579101562E-7</c:v>
                </c:pt>
                <c:pt idx="23" formatCode="0.000%">
                  <c:v>1.19209289550781E-7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937352"/>
        <c:axId val="2123943432"/>
      </c:scatterChart>
      <c:valAx>
        <c:axId val="2123937352"/>
        <c:scaling>
          <c:orientation val="minMax"/>
          <c:max val="10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Generations</a:t>
                </a:r>
              </a:p>
            </c:rich>
          </c:tx>
          <c:layout>
            <c:manualLayout>
              <c:xMode val="edge"/>
              <c:yMode val="edge"/>
              <c:x val="0.503436951069241"/>
              <c:y val="0.956397881680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943432"/>
        <c:crossesAt val="0.001"/>
        <c:crossBetween val="midCat"/>
      </c:valAx>
      <c:valAx>
        <c:axId val="2123943432"/>
        <c:scaling>
          <c:logBase val="10.0"/>
          <c:orientation val="minMax"/>
          <c:max val="1.0"/>
          <c:min val="0.001"/>
        </c:scaling>
        <c:delete val="0"/>
        <c:axPos val="l"/>
        <c:min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 in Genome</a:t>
                </a:r>
              </a:p>
            </c:rich>
          </c:tx>
          <c:layout>
            <c:manualLayout>
              <c:xMode val="edge"/>
              <c:yMode val="edge"/>
              <c:x val="0.0205401697151896"/>
              <c:y val="0.4074015748031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239373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3026600204464"/>
          <c:y val="0.151938081603436"/>
          <c:w val="0.330212074039348"/>
          <c:h val="0.27980577845125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396240</xdr:colOff>
      <xdr:row>0</xdr:row>
      <xdr:rowOff>50800</xdr:rowOff>
    </xdr:from>
    <xdr:to>
      <xdr:col>43</xdr:col>
      <xdr:colOff>132080</xdr:colOff>
      <xdr:row>35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46800" y="50800"/>
          <a:ext cx="5100320" cy="5910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745067</xdr:colOff>
      <xdr:row>26</xdr:row>
      <xdr:rowOff>33866</xdr:rowOff>
    </xdr:from>
    <xdr:to>
      <xdr:col>30</xdr:col>
      <xdr:colOff>914400</xdr:colOff>
      <xdr:row>29</xdr:row>
      <xdr:rowOff>118534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 flipV="1">
          <a:off x="32291867" y="4876799"/>
          <a:ext cx="169333" cy="64346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29</xdr:col>
      <xdr:colOff>4232</xdr:colOff>
      <xdr:row>30</xdr:row>
      <xdr:rowOff>84667</xdr:rowOff>
    </xdr:from>
    <xdr:to>
      <xdr:col>30</xdr:col>
      <xdr:colOff>152399</xdr:colOff>
      <xdr:row>31</xdr:row>
      <xdr:rowOff>16933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 flipH="1">
          <a:off x="30230232" y="5672667"/>
          <a:ext cx="1468967" cy="1185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>
            <a:ln>
              <a:solidFill>
                <a:srgbClr val="000000"/>
              </a:solidFill>
            </a:ln>
          </a:endParaRPr>
        </a:p>
      </xdr:txBody>
    </xdr:sp>
    <xdr:clientData/>
  </xdr:twoCellAnchor>
  <xdr:twoCellAnchor>
    <xdr:from>
      <xdr:col>28</xdr:col>
      <xdr:colOff>1714498</xdr:colOff>
      <xdr:row>31</xdr:row>
      <xdr:rowOff>152400</xdr:rowOff>
    </xdr:from>
    <xdr:to>
      <xdr:col>29</xdr:col>
      <xdr:colOff>1320799</xdr:colOff>
      <xdr:row>35</xdr:row>
      <xdr:rowOff>152400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 flipV="1">
          <a:off x="31686498" y="5926667"/>
          <a:ext cx="1333501" cy="7450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>
            <a:ln>
              <a:solidFill>
                <a:srgbClr val="000000"/>
              </a:solidFill>
            </a:ln>
          </a:endParaRPr>
        </a:p>
      </xdr:txBody>
    </xdr:sp>
    <xdr:clientData/>
  </xdr:twoCellAnchor>
  <xdr:twoCellAnchor>
    <xdr:from>
      <xdr:col>30</xdr:col>
      <xdr:colOff>1828799</xdr:colOff>
      <xdr:row>20</xdr:row>
      <xdr:rowOff>33867</xdr:rowOff>
    </xdr:from>
    <xdr:to>
      <xdr:col>31</xdr:col>
      <xdr:colOff>965199</xdr:colOff>
      <xdr:row>20</xdr:row>
      <xdr:rowOff>118533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4848799" y="3759200"/>
          <a:ext cx="1100667" cy="84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>
            <a:ln>
              <a:solidFill>
                <a:srgbClr val="000000"/>
              </a:solidFill>
            </a:ln>
          </a:endParaRPr>
        </a:p>
      </xdr:txBody>
    </xdr:sp>
    <xdr:clientData/>
  </xdr:twoCellAnchor>
  <xdr:twoCellAnchor editAs="oneCell">
    <xdr:from>
      <xdr:col>29</xdr:col>
      <xdr:colOff>0</xdr:colOff>
      <xdr:row>40</xdr:row>
      <xdr:rowOff>0</xdr:rowOff>
    </xdr:from>
    <xdr:to>
      <xdr:col>32</xdr:col>
      <xdr:colOff>2581726</xdr:colOff>
      <xdr:row>48</xdr:row>
      <xdr:rowOff>118533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99200" y="7450667"/>
          <a:ext cx="7124092" cy="16086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1134533</xdr:colOff>
      <xdr:row>32</xdr:row>
      <xdr:rowOff>0</xdr:rowOff>
    </xdr:from>
    <xdr:to>
      <xdr:col>10</xdr:col>
      <xdr:colOff>12700</xdr:colOff>
      <xdr:row>38</xdr:row>
      <xdr:rowOff>25400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6595533" y="6096000"/>
          <a:ext cx="5367867" cy="1168400"/>
        </a:xfrm>
        <a:prstGeom prst="line">
          <a:avLst/>
        </a:prstGeom>
        <a:noFill/>
        <a:ln w="28575">
          <a:solidFill>
            <a:srgbClr val="F20884"/>
          </a:solidFill>
          <a:prstDash val="sysDot"/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444499</xdr:colOff>
      <xdr:row>32</xdr:row>
      <xdr:rowOff>0</xdr:rowOff>
    </xdr:from>
    <xdr:to>
      <xdr:col>5</xdr:col>
      <xdr:colOff>1117598</xdr:colOff>
      <xdr:row>43</xdr:row>
      <xdr:rowOff>25400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>
          <a:off x="5156199" y="6125633"/>
          <a:ext cx="673099" cy="2472267"/>
        </a:xfrm>
        <a:prstGeom prst="line">
          <a:avLst/>
        </a:prstGeom>
        <a:noFill/>
        <a:ln w="28575">
          <a:solidFill>
            <a:srgbClr val="F20884"/>
          </a:solidFill>
          <a:prstDash val="sysDot"/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1</xdr:row>
      <xdr:rowOff>139700</xdr:rowOff>
    </xdr:from>
    <xdr:to>
      <xdr:col>18</xdr:col>
      <xdr:colOff>254000</xdr:colOff>
      <xdr:row>49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61"/>
  <sheetViews>
    <sheetView topLeftCell="W1" zoomScale="125" zoomScaleNormal="125" zoomScalePageLayoutView="125" workbookViewId="0">
      <selection activeCell="AD20" sqref="AD20"/>
    </sheetView>
  </sheetViews>
  <sheetFormatPr baseColWidth="10" defaultColWidth="8.83203125" defaultRowHeight="12" x14ac:dyDescent="0"/>
  <cols>
    <col min="1" max="1" width="2.1640625" bestFit="1" customWidth="1"/>
    <col min="2" max="2" width="28.1640625" bestFit="1" customWidth="1"/>
    <col min="3" max="3" width="10.5" bestFit="1" customWidth="1"/>
    <col min="4" max="4" width="14.33203125" customWidth="1"/>
    <col min="5" max="5" width="10.6640625" customWidth="1"/>
    <col min="6" max="6" width="18.1640625" bestFit="1" customWidth="1"/>
    <col min="7" max="7" width="8.6640625" customWidth="1"/>
    <col min="8" max="8" width="32.1640625" customWidth="1"/>
    <col min="9" max="10" width="15.1640625" customWidth="1"/>
    <col min="15" max="15" width="7.1640625" customWidth="1"/>
    <col min="16" max="16" width="12.5" bestFit="1" customWidth="1"/>
    <col min="17" max="17" width="5.6640625" customWidth="1"/>
    <col min="23" max="23" width="16.1640625" style="100" bestFit="1" customWidth="1"/>
    <col min="24" max="24" width="10.33203125" bestFit="1" customWidth="1"/>
    <col min="25" max="25" width="6.83203125" bestFit="1" customWidth="1"/>
    <col min="26" max="26" width="5.1640625" bestFit="1" customWidth="1"/>
    <col min="27" max="27" width="9.83203125" bestFit="1" customWidth="1"/>
    <col min="28" max="28" width="14.83203125" bestFit="1" customWidth="1"/>
    <col min="29" max="29" width="8.83203125" style="100"/>
    <col min="30" max="30" width="12.6640625" bestFit="1" customWidth="1"/>
    <col min="31" max="31" width="22" bestFit="1" customWidth="1"/>
    <col min="32" max="32" width="14.5" bestFit="1" customWidth="1"/>
    <col min="33" max="33" width="17.5" bestFit="1" customWidth="1"/>
  </cols>
  <sheetData>
    <row r="1" spans="2:34">
      <c r="D1" s="9"/>
      <c r="F1" s="10"/>
      <c r="G1" s="10"/>
      <c r="H1" s="10"/>
      <c r="I1" s="9" t="s">
        <v>162</v>
      </c>
      <c r="J1" s="6">
        <v>0</v>
      </c>
      <c r="K1" s="6">
        <f>J1-1</f>
        <v>-1</v>
      </c>
      <c r="L1" s="6">
        <f t="shared" ref="L1:O1" si="0">K1-1</f>
        <v>-2</v>
      </c>
      <c r="M1" s="6">
        <f t="shared" si="0"/>
        <v>-3</v>
      </c>
      <c r="N1" s="6">
        <f t="shared" si="0"/>
        <v>-4</v>
      </c>
      <c r="O1" s="6">
        <f t="shared" si="0"/>
        <v>-5</v>
      </c>
      <c r="P1" s="32">
        <f>J1</f>
        <v>0</v>
      </c>
      <c r="Q1" s="32"/>
      <c r="R1" s="6">
        <f>K1</f>
        <v>-1</v>
      </c>
      <c r="S1" s="6">
        <f>N1</f>
        <v>-4</v>
      </c>
      <c r="T1" s="6">
        <f>O1</f>
        <v>-5</v>
      </c>
      <c r="Y1" s="6"/>
      <c r="Z1" s="6"/>
      <c r="AA1" s="6" t="s">
        <v>807</v>
      </c>
      <c r="AB1" s="6"/>
      <c r="AD1" s="6"/>
    </row>
    <row r="2" spans="2:34">
      <c r="D2" s="9"/>
      <c r="F2" s="6"/>
      <c r="G2" s="6"/>
      <c r="H2" s="6"/>
      <c r="I2" s="9" t="s">
        <v>197</v>
      </c>
      <c r="J2" s="6">
        <v>2</v>
      </c>
      <c r="K2" s="6">
        <v>4</v>
      </c>
      <c r="L2" s="6">
        <v>8</v>
      </c>
      <c r="M2" s="6">
        <v>16</v>
      </c>
      <c r="N2" s="6">
        <v>32</v>
      </c>
      <c r="O2" s="6">
        <f>N2*2</f>
        <v>64</v>
      </c>
      <c r="P2" s="32">
        <f t="shared" ref="P2:P4" si="1">J2</f>
        <v>2</v>
      </c>
      <c r="Q2" s="6"/>
      <c r="R2" s="6">
        <f t="shared" ref="R2:R4" si="2">K2</f>
        <v>4</v>
      </c>
      <c r="S2" s="6">
        <f t="shared" ref="S2:T4" si="3">N2</f>
        <v>32</v>
      </c>
      <c r="T2" s="6">
        <f t="shared" si="3"/>
        <v>64</v>
      </c>
      <c r="X2" s="100" t="s">
        <v>337</v>
      </c>
      <c r="Y2" s="6" t="s">
        <v>805</v>
      </c>
      <c r="Z2" s="6" t="s">
        <v>806</v>
      </c>
      <c r="AB2" s="6"/>
      <c r="AD2" s="6" t="s">
        <v>808</v>
      </c>
      <c r="AE2" s="6"/>
    </row>
    <row r="3" spans="2:34" ht="15">
      <c r="D3" s="9"/>
      <c r="F3" s="7"/>
      <c r="G3" s="7"/>
      <c r="H3" s="7"/>
      <c r="I3" s="9" t="s">
        <v>199</v>
      </c>
      <c r="J3" s="7">
        <v>0.5</v>
      </c>
      <c r="K3" s="7">
        <f>J3/2</f>
        <v>0.25</v>
      </c>
      <c r="L3" s="7">
        <f>K3/2</f>
        <v>0.125</v>
      </c>
      <c r="M3" s="7">
        <f>L3/2</f>
        <v>6.25E-2</v>
      </c>
      <c r="N3" s="7">
        <f>M3/2</f>
        <v>3.125E-2</v>
      </c>
      <c r="O3" s="28">
        <f>N3/2</f>
        <v>1.5625E-2</v>
      </c>
      <c r="P3" s="32">
        <f t="shared" si="1"/>
        <v>0.5</v>
      </c>
      <c r="Q3" s="7"/>
      <c r="R3" s="28">
        <f t="shared" si="2"/>
        <v>0.25</v>
      </c>
      <c r="S3" s="28">
        <f t="shared" si="3"/>
        <v>3.125E-2</v>
      </c>
      <c r="T3" s="28">
        <f t="shared" si="3"/>
        <v>1.5625E-2</v>
      </c>
      <c r="W3" s="100" t="s">
        <v>881</v>
      </c>
      <c r="X3" s="100">
        <v>0</v>
      </c>
      <c r="Y3" s="6">
        <f>1946-0</f>
        <v>1946</v>
      </c>
      <c r="Z3" s="6">
        <v>1</v>
      </c>
      <c r="AA3" s="7">
        <f>(23/Z3)/23</f>
        <v>1</v>
      </c>
      <c r="AB3" s="6"/>
      <c r="AD3" s="101" t="s">
        <v>809</v>
      </c>
      <c r="AE3" s="101" t="s">
        <v>810</v>
      </c>
      <c r="AF3" s="14" t="s">
        <v>811</v>
      </c>
      <c r="AG3" s="14" t="s">
        <v>827</v>
      </c>
      <c r="AH3" s="6" t="s">
        <v>875</v>
      </c>
    </row>
    <row r="4" spans="2:34">
      <c r="D4" s="9"/>
      <c r="F4" s="7"/>
      <c r="G4" s="7"/>
      <c r="H4" s="7"/>
      <c r="I4" s="9" t="s">
        <v>250</v>
      </c>
      <c r="J4" s="7">
        <f>J3*2</f>
        <v>1</v>
      </c>
      <c r="K4" s="7">
        <f t="shared" ref="K4:O4" si="4">K3*2</f>
        <v>0.5</v>
      </c>
      <c r="L4" s="7">
        <f t="shared" si="4"/>
        <v>0.25</v>
      </c>
      <c r="M4" s="7">
        <f t="shared" si="4"/>
        <v>0.125</v>
      </c>
      <c r="N4" s="7">
        <f t="shared" si="4"/>
        <v>6.25E-2</v>
      </c>
      <c r="O4" s="7">
        <f t="shared" si="4"/>
        <v>3.125E-2</v>
      </c>
      <c r="P4" s="32">
        <f t="shared" si="1"/>
        <v>1</v>
      </c>
      <c r="Q4" s="7"/>
      <c r="R4" s="7">
        <f t="shared" si="2"/>
        <v>0.5</v>
      </c>
      <c r="S4" s="7">
        <f t="shared" si="3"/>
        <v>6.25E-2</v>
      </c>
      <c r="T4" s="7">
        <f t="shared" si="3"/>
        <v>3.125E-2</v>
      </c>
      <c r="W4" s="100" t="s">
        <v>882</v>
      </c>
      <c r="X4" s="100">
        <v>-1</v>
      </c>
      <c r="Y4" s="6">
        <f>Y3-25</f>
        <v>1921</v>
      </c>
      <c r="Z4" s="6">
        <f>Z3*2</f>
        <v>2</v>
      </c>
      <c r="AA4" s="7">
        <f>(23/Z4)/23</f>
        <v>0.5</v>
      </c>
      <c r="AB4" s="6" t="s">
        <v>812</v>
      </c>
      <c r="AC4" s="100" t="s">
        <v>872</v>
      </c>
      <c r="AD4" s="34">
        <v>0.45200000000000001</v>
      </c>
      <c r="AE4" s="6" t="s">
        <v>812</v>
      </c>
      <c r="AF4" s="103">
        <f xml:space="preserve"> 1.4427*LN(AD4)</f>
        <v>-1.1456092601435692</v>
      </c>
      <c r="AG4" s="103">
        <f xml:space="preserve"> 36.067*LN(AD4) + 1946</f>
        <v>1917.3601655329603</v>
      </c>
      <c r="AH4" s="165">
        <f>(46*AD4)</f>
        <v>20.792000000000002</v>
      </c>
    </row>
    <row r="5" spans="2:34">
      <c r="C5" s="6">
        <v>1.0669999999999999</v>
      </c>
      <c r="D5" s="25" t="s">
        <v>256</v>
      </c>
      <c r="F5" s="7"/>
      <c r="G5" s="7"/>
      <c r="H5" s="7"/>
      <c r="I5" s="9" t="s">
        <v>49</v>
      </c>
      <c r="J5" s="27">
        <f t="shared" ref="J5:O5" si="5">INT(46/J2)</f>
        <v>23</v>
      </c>
      <c r="K5" s="27">
        <f t="shared" si="5"/>
        <v>11</v>
      </c>
      <c r="L5" s="27">
        <f t="shared" si="5"/>
        <v>5</v>
      </c>
      <c r="M5" s="27">
        <f t="shared" si="5"/>
        <v>2</v>
      </c>
      <c r="N5" s="27">
        <f t="shared" si="5"/>
        <v>1</v>
      </c>
      <c r="O5" s="27">
        <f t="shared" si="5"/>
        <v>0</v>
      </c>
      <c r="P5" s="32">
        <f>J5</f>
        <v>23</v>
      </c>
      <c r="Q5" s="7"/>
      <c r="R5" s="27">
        <f t="shared" ref="R5" si="6">K5</f>
        <v>11</v>
      </c>
      <c r="S5" s="27">
        <f t="shared" ref="S5:T5" si="7">N5</f>
        <v>1</v>
      </c>
      <c r="T5" s="27">
        <f t="shared" si="7"/>
        <v>0</v>
      </c>
      <c r="W5" s="100" t="s">
        <v>883</v>
      </c>
      <c r="X5" s="100">
        <v>-2</v>
      </c>
      <c r="Y5" s="6">
        <f t="shared" ref="Y5:Y14" si="8">Y4-25</f>
        <v>1896</v>
      </c>
      <c r="Z5" s="6">
        <f>Z4*2</f>
        <v>4</v>
      </c>
      <c r="AA5" s="7">
        <f>(23/Z5)/23</f>
        <v>0.25</v>
      </c>
      <c r="AB5" s="6" t="s">
        <v>813</v>
      </c>
      <c r="AC5" s="100">
        <v>3</v>
      </c>
      <c r="AD5" s="34">
        <v>0.313</v>
      </c>
      <c r="AE5" s="6" t="s">
        <v>828</v>
      </c>
      <c r="AF5" s="103">
        <f t="shared" ref="AF5:AF17" si="9" xml:space="preserve"> 1.4427*LN(AD5)</f>
        <v>-1.6757711979952503</v>
      </c>
      <c r="AG5" s="103">
        <f t="shared" ref="AG5:AG17" si="10" xml:space="preserve"> 36.067*LN(AD5) + 1946</f>
        <v>1904.1063008261631</v>
      </c>
      <c r="AH5" s="165">
        <f t="shared" ref="AH5:AH17" si="11">(46*AD5)</f>
        <v>14.398</v>
      </c>
    </row>
    <row r="6" spans="2:34">
      <c r="C6" s="34">
        <f>SUM(C11:C18)</f>
        <v>1.0003124999999999</v>
      </c>
      <c r="D6" s="9"/>
      <c r="I6" s="9" t="s">
        <v>198</v>
      </c>
      <c r="K6" s="10">
        <f>SUM(K11:K18)</f>
        <v>3.5</v>
      </c>
      <c r="L6" s="10">
        <f>SUM(L11:L18)</f>
        <v>4</v>
      </c>
      <c r="M6" s="10">
        <f>SUM(M11:M18)</f>
        <v>5.3999999999999995</v>
      </c>
      <c r="N6" s="10">
        <f>SUM(N11:N18)</f>
        <v>10.4</v>
      </c>
      <c r="O6" s="10">
        <f>SUM(O11:O18)</f>
        <v>0</v>
      </c>
      <c r="P6" s="32"/>
      <c r="R6" s="10">
        <f>SUM(R11:R18)</f>
        <v>4</v>
      </c>
      <c r="S6" s="10">
        <v>1</v>
      </c>
      <c r="T6" s="10">
        <v>1</v>
      </c>
      <c r="W6" s="100" t="s">
        <v>340</v>
      </c>
      <c r="X6" s="100">
        <v>-3</v>
      </c>
      <c r="Y6" s="6">
        <f t="shared" si="8"/>
        <v>1871</v>
      </c>
      <c r="Z6" s="6">
        <f>Z5*2</f>
        <v>8</v>
      </c>
      <c r="AA6" s="7">
        <f t="shared" ref="AA6:AA14" si="12">(23/Z6)/23</f>
        <v>0.125</v>
      </c>
      <c r="AB6" s="6"/>
      <c r="AC6" s="100">
        <v>1</v>
      </c>
      <c r="AD6" s="34">
        <v>0.13600000000000001</v>
      </c>
      <c r="AE6" s="6" t="s">
        <v>814</v>
      </c>
      <c r="AF6" s="103">
        <f t="shared" si="9"/>
        <v>-2.8783313373361268</v>
      </c>
      <c r="AG6" s="103">
        <f t="shared" si="10"/>
        <v>1874.0427141167934</v>
      </c>
      <c r="AH6" s="165">
        <f t="shared" si="11"/>
        <v>6.2560000000000002</v>
      </c>
    </row>
    <row r="7" spans="2:34" ht="13" thickBot="1">
      <c r="C7" s="9"/>
      <c r="D7" s="9"/>
      <c r="K7" s="10"/>
      <c r="L7" s="10"/>
      <c r="M7" s="10"/>
      <c r="N7" s="10"/>
      <c r="O7" s="6"/>
      <c r="R7" s="10"/>
      <c r="S7" s="10"/>
      <c r="W7" s="100" t="s">
        <v>482</v>
      </c>
      <c r="X7" s="100">
        <v>-4</v>
      </c>
      <c r="Y7" s="6">
        <f t="shared" si="8"/>
        <v>1846</v>
      </c>
      <c r="Z7" s="6">
        <f t="shared" ref="Z7:Z14" si="13">Z6*2</f>
        <v>16</v>
      </c>
      <c r="AA7" s="28">
        <f t="shared" si="12"/>
        <v>6.25E-2</v>
      </c>
      <c r="AB7" s="6"/>
      <c r="AC7" s="100">
        <v>1</v>
      </c>
      <c r="AD7" s="34">
        <v>4.2000000000000003E-2</v>
      </c>
      <c r="AE7" s="6" t="s">
        <v>829</v>
      </c>
      <c r="AF7" s="103">
        <f t="shared" si="9"/>
        <v>-4.5734825826901142</v>
      </c>
      <c r="AG7" s="103">
        <f t="shared" si="10"/>
        <v>1831.6645204755775</v>
      </c>
      <c r="AH7" s="165">
        <f t="shared" si="11"/>
        <v>1.9320000000000002</v>
      </c>
    </row>
    <row r="8" spans="2:34" ht="15">
      <c r="B8" s="76"/>
      <c r="C8" s="79" t="s">
        <v>8</v>
      </c>
      <c r="D8" s="80"/>
      <c r="E8" s="79" t="str">
        <f>P8</f>
        <v>CGDopp</v>
      </c>
      <c r="F8" s="80" t="str">
        <f>Q8</f>
        <v>(25 Apr 48 - 8 Mar 96)</v>
      </c>
      <c r="G8" s="90" t="s">
        <v>704</v>
      </c>
      <c r="H8" s="91"/>
      <c r="I8" s="29"/>
      <c r="J8" s="29"/>
      <c r="K8" s="10"/>
      <c r="L8" s="6"/>
      <c r="M8" s="6"/>
      <c r="N8" s="6"/>
      <c r="O8" s="6"/>
      <c r="P8" s="10" t="s">
        <v>9</v>
      </c>
      <c r="Q8" s="25" t="s">
        <v>10</v>
      </c>
      <c r="R8" s="6"/>
      <c r="S8" s="6"/>
      <c r="W8" s="100" t="s">
        <v>884</v>
      </c>
      <c r="X8" s="100">
        <v>-5</v>
      </c>
      <c r="Y8" s="6">
        <f t="shared" si="8"/>
        <v>1821</v>
      </c>
      <c r="Z8" s="6">
        <f t="shared" si="13"/>
        <v>32</v>
      </c>
      <c r="AA8" s="28">
        <f t="shared" si="12"/>
        <v>3.125E-2</v>
      </c>
      <c r="AB8" s="6"/>
      <c r="AC8" s="100">
        <v>6</v>
      </c>
      <c r="AD8" s="34">
        <v>1.2999999999999999E-2</v>
      </c>
      <c r="AE8" s="6" t="s">
        <v>815</v>
      </c>
      <c r="AF8" s="103">
        <f t="shared" si="9"/>
        <v>-6.2653661029777705</v>
      </c>
      <c r="AG8" s="103">
        <f t="shared" si="10"/>
        <v>1789.3680188285166</v>
      </c>
      <c r="AH8" s="166">
        <f t="shared" si="11"/>
        <v>0.59799999999999998</v>
      </c>
    </row>
    <row r="9" spans="2:34" ht="15">
      <c r="B9" s="77" t="s">
        <v>196</v>
      </c>
      <c r="C9" s="81"/>
      <c r="D9" s="82"/>
      <c r="E9" s="81"/>
      <c r="F9" s="82"/>
      <c r="G9" s="92" t="s">
        <v>703</v>
      </c>
      <c r="H9" s="93"/>
      <c r="I9" s="30"/>
      <c r="J9" s="30"/>
      <c r="K9" s="16"/>
      <c r="L9" s="17"/>
      <c r="M9" s="17"/>
      <c r="N9" s="35" t="s">
        <v>257</v>
      </c>
      <c r="O9" s="6">
        <v>1.0569999999999999</v>
      </c>
      <c r="P9" s="33">
        <f>SUM(P11:P18)</f>
        <v>1.000328125</v>
      </c>
      <c r="Q9" s="15"/>
      <c r="R9" s="11"/>
      <c r="S9" s="11"/>
      <c r="W9" s="100" t="s">
        <v>885</v>
      </c>
      <c r="X9" s="100">
        <v>-6</v>
      </c>
      <c r="Y9" s="6">
        <f t="shared" si="8"/>
        <v>1796</v>
      </c>
      <c r="Z9" s="6">
        <f t="shared" si="13"/>
        <v>64</v>
      </c>
      <c r="AA9" s="28">
        <f t="shared" si="12"/>
        <v>1.5625E-2</v>
      </c>
      <c r="AB9" s="6" t="s">
        <v>816</v>
      </c>
      <c r="AD9" s="34">
        <v>1.0999999999999999E-2</v>
      </c>
      <c r="AE9" s="6" t="s">
        <v>817</v>
      </c>
      <c r="AF9" s="103">
        <f t="shared" si="9"/>
        <v>-6.50637503092132</v>
      </c>
      <c r="AG9" s="103">
        <f t="shared" si="10"/>
        <v>1783.3428791569702</v>
      </c>
      <c r="AH9" s="166">
        <f t="shared" si="11"/>
        <v>0.50600000000000001</v>
      </c>
    </row>
    <row r="10" spans="2:34" ht="15">
      <c r="B10" s="77"/>
      <c r="C10" s="83"/>
      <c r="D10" s="82" t="s">
        <v>6</v>
      </c>
      <c r="E10" s="83"/>
      <c r="F10" s="82" t="str">
        <f t="shared" ref="F10:F16" si="14">Q10</f>
        <v>Chromosomes</v>
      </c>
      <c r="G10" s="83"/>
      <c r="H10" s="82" t="s">
        <v>6</v>
      </c>
      <c r="I10" s="30"/>
      <c r="J10" s="30"/>
      <c r="K10" s="16"/>
      <c r="L10" s="17"/>
      <c r="M10" s="17"/>
      <c r="N10" s="17"/>
      <c r="O10" s="6"/>
      <c r="P10" s="15"/>
      <c r="Q10" s="15" t="s">
        <v>6</v>
      </c>
      <c r="R10" s="11"/>
      <c r="S10" s="11"/>
      <c r="W10" s="100" t="s">
        <v>886</v>
      </c>
      <c r="X10" s="100">
        <v>-7</v>
      </c>
      <c r="Y10" s="6">
        <f t="shared" si="8"/>
        <v>1771</v>
      </c>
      <c r="Z10" s="6">
        <f t="shared" si="13"/>
        <v>128</v>
      </c>
      <c r="AA10" s="28">
        <f t="shared" si="12"/>
        <v>7.8125E-3</v>
      </c>
      <c r="AB10" s="6" t="s">
        <v>817</v>
      </c>
      <c r="AD10" s="34">
        <v>8.9999999999999993E-3</v>
      </c>
      <c r="AE10" s="6" t="s">
        <v>816</v>
      </c>
      <c r="AF10" s="103">
        <f t="shared" si="9"/>
        <v>-6.7958826432645658</v>
      </c>
      <c r="AG10" s="103">
        <f t="shared" si="10"/>
        <v>1776.1052891837367</v>
      </c>
      <c r="AH10" s="166">
        <f t="shared" si="11"/>
        <v>0.41399999999999998</v>
      </c>
    </row>
    <row r="11" spans="2:34" ht="15">
      <c r="B11" s="78" t="s">
        <v>11</v>
      </c>
      <c r="C11" s="84">
        <f>((K11/K$6*K$4)+(L11/L$6*L$4)+(M11/M$6*M$4)+(N11/N$6*N$4))*C$5</f>
        <v>0.31379359355921854</v>
      </c>
      <c r="D11" s="85">
        <f t="shared" ref="D11:D16" si="15">INT(46*C11)</f>
        <v>14</v>
      </c>
      <c r="E11" s="84">
        <f t="shared" ref="E11:E16" si="16">P11</f>
        <v>0.26424999999999998</v>
      </c>
      <c r="F11" s="85">
        <f t="shared" si="14"/>
        <v>12</v>
      </c>
      <c r="G11" s="84">
        <f>0.5*C11+0.5*E11</f>
        <v>0.28902179677960926</v>
      </c>
      <c r="H11" s="85">
        <f t="shared" ref="H11:H16" si="17">INT(46*G11)</f>
        <v>13</v>
      </c>
      <c r="I11" s="31"/>
      <c r="J11" s="31"/>
      <c r="K11" s="18">
        <f>SUM(0.25,0.5,0.5)</f>
        <v>1.25</v>
      </c>
      <c r="L11" s="19">
        <v>1</v>
      </c>
      <c r="M11" s="19">
        <v>1.2</v>
      </c>
      <c r="N11" s="19">
        <v>4.2</v>
      </c>
      <c r="O11" s="6"/>
      <c r="P11" s="22">
        <f>R11/R$6*O9</f>
        <v>0.26424999999999998</v>
      </c>
      <c r="Q11" s="23">
        <f t="shared" ref="Q11:Q16" si="18">INT(46*P11)</f>
        <v>12</v>
      </c>
      <c r="R11" s="8">
        <v>1</v>
      </c>
      <c r="S11" s="8"/>
      <c r="W11" s="100" t="s">
        <v>887</v>
      </c>
      <c r="X11" s="100">
        <v>-8</v>
      </c>
      <c r="Y11" s="6">
        <f t="shared" si="8"/>
        <v>1746</v>
      </c>
      <c r="Z11" s="6">
        <f t="shared" si="13"/>
        <v>256</v>
      </c>
      <c r="AA11" s="28">
        <f t="shared" si="12"/>
        <v>3.90625E-3</v>
      </c>
      <c r="AB11" s="6" t="s">
        <v>818</v>
      </c>
      <c r="AD11" s="34">
        <v>8.9999999999999993E-3</v>
      </c>
      <c r="AE11" s="6" t="s">
        <v>819</v>
      </c>
      <c r="AF11" s="103">
        <f t="shared" si="9"/>
        <v>-6.7958826432645658</v>
      </c>
      <c r="AG11" s="103">
        <f t="shared" si="10"/>
        <v>1776.1052891837367</v>
      </c>
      <c r="AH11" s="166">
        <f t="shared" si="11"/>
        <v>0.41399999999999998</v>
      </c>
    </row>
    <row r="12" spans="2:34" ht="15">
      <c r="B12" s="78" t="s">
        <v>74</v>
      </c>
      <c r="C12" s="84">
        <f t="shared" ref="C12:C18" si="19">((K12/K$6*K$4)+(L12/L$6*L$4)+(M12/M$6*M$4)+(N12/N$6*N$4))*C$5</f>
        <v>0.28668228848697597</v>
      </c>
      <c r="D12" s="85">
        <f>INT(46*C12)</f>
        <v>13</v>
      </c>
      <c r="E12" s="84">
        <f>P12</f>
        <v>0.1910625</v>
      </c>
      <c r="F12" s="85">
        <f>Q12</f>
        <v>8</v>
      </c>
      <c r="G12" s="84">
        <f>0.5*C12+0.5*E12</f>
        <v>0.238872394243488</v>
      </c>
      <c r="H12" s="85">
        <f>INT(46*G12)</f>
        <v>10</v>
      </c>
      <c r="I12" s="36">
        <f>SUM(G12,G13,G17)</f>
        <v>0.39509743049196172</v>
      </c>
      <c r="J12" s="31"/>
      <c r="K12" s="18">
        <f>0.5+0.5</f>
        <v>1</v>
      </c>
      <c r="L12" s="19">
        <v>1.5</v>
      </c>
      <c r="M12" s="19">
        <v>1.1000000000000001</v>
      </c>
      <c r="N12" s="19">
        <v>1.1000000000000001</v>
      </c>
      <c r="O12" s="6"/>
      <c r="P12" s="21">
        <f>(R12*R$4/R$6)+(S12*S$4/S$6)*O9</f>
        <v>0.1910625</v>
      </c>
      <c r="Q12" s="23">
        <f>INT(46*P12)</f>
        <v>8</v>
      </c>
      <c r="R12" s="8">
        <v>1</v>
      </c>
      <c r="S12" s="8">
        <v>1</v>
      </c>
      <c r="W12" s="100" t="s">
        <v>888</v>
      </c>
      <c r="X12" s="100">
        <v>-9</v>
      </c>
      <c r="Y12" s="6">
        <f t="shared" si="8"/>
        <v>1721</v>
      </c>
      <c r="Z12" s="6">
        <f t="shared" si="13"/>
        <v>512</v>
      </c>
      <c r="AA12" s="28">
        <f t="shared" si="12"/>
        <v>1.953125E-3</v>
      </c>
      <c r="AB12" s="6"/>
      <c r="AD12" s="34">
        <v>4.0000000000000001E-3</v>
      </c>
      <c r="AE12" s="34" t="s">
        <v>868</v>
      </c>
      <c r="AF12" s="103">
        <f t="shared" si="9"/>
        <v>-7.9658116661998628</v>
      </c>
      <c r="AG12" s="103">
        <f t="shared" si="10"/>
        <v>1746.8574690754624</v>
      </c>
      <c r="AH12" s="166">
        <f t="shared" si="11"/>
        <v>0.184</v>
      </c>
    </row>
    <row r="13" spans="2:34" ht="15">
      <c r="B13" s="78" t="s">
        <v>76</v>
      </c>
      <c r="C13" s="84">
        <f t="shared" si="19"/>
        <v>0.28775099842287338</v>
      </c>
      <c r="D13" s="85">
        <f>INT(46*C13)</f>
        <v>13</v>
      </c>
      <c r="E13" s="84">
        <f t="shared" si="16"/>
        <v>0</v>
      </c>
      <c r="F13" s="85">
        <f t="shared" si="14"/>
        <v>0</v>
      </c>
      <c r="G13" s="84">
        <f t="shared" ref="G13:G16" si="20">0.5*C13+0.5*E13</f>
        <v>0.14387549921143669</v>
      </c>
      <c r="H13" s="85">
        <f t="shared" si="17"/>
        <v>6</v>
      </c>
      <c r="I13" s="31"/>
      <c r="J13" s="31"/>
      <c r="K13" s="18">
        <v>1</v>
      </c>
      <c r="L13" s="19">
        <v>1</v>
      </c>
      <c r="M13" s="19">
        <v>2</v>
      </c>
      <c r="N13" s="19">
        <v>3</v>
      </c>
      <c r="O13" s="6"/>
      <c r="P13" s="22"/>
      <c r="Q13" s="23">
        <f>INT(46*P13)</f>
        <v>0</v>
      </c>
      <c r="R13" s="12"/>
      <c r="S13" s="12"/>
      <c r="W13" s="100" t="s">
        <v>889</v>
      </c>
      <c r="X13" s="100">
        <v>-10</v>
      </c>
      <c r="Y13" s="6">
        <f t="shared" si="8"/>
        <v>1696</v>
      </c>
      <c r="Z13" s="6">
        <f t="shared" si="13"/>
        <v>1024</v>
      </c>
      <c r="AA13" s="28">
        <f t="shared" si="12"/>
        <v>9.765625E-4</v>
      </c>
      <c r="AB13" s="6" t="s">
        <v>820</v>
      </c>
      <c r="AD13" s="34">
        <v>4.0000000000000001E-3</v>
      </c>
      <c r="AE13" s="6" t="s">
        <v>821</v>
      </c>
      <c r="AF13" s="103">
        <f t="shared" si="9"/>
        <v>-7.9658116661998628</v>
      </c>
      <c r="AG13" s="103">
        <f t="shared" si="10"/>
        <v>1746.8574690754624</v>
      </c>
      <c r="AH13" s="166">
        <f t="shared" si="11"/>
        <v>0.184</v>
      </c>
    </row>
    <row r="14" spans="2:34" ht="15">
      <c r="B14" s="78" t="s">
        <v>195</v>
      </c>
      <c r="C14" s="84">
        <f t="shared" si="19"/>
        <v>3.1111333689458689E-3</v>
      </c>
      <c r="D14" s="85">
        <f t="shared" si="15"/>
        <v>0</v>
      </c>
      <c r="E14" s="84">
        <f t="shared" si="16"/>
        <v>0.26424999999999998</v>
      </c>
      <c r="F14" s="85">
        <f t="shared" si="14"/>
        <v>12</v>
      </c>
      <c r="G14" s="84">
        <f t="shared" si="20"/>
        <v>0.13368056668447292</v>
      </c>
      <c r="H14" s="85">
        <f t="shared" si="17"/>
        <v>6</v>
      </c>
      <c r="I14" s="31"/>
      <c r="J14" s="31"/>
      <c r="K14" s="18"/>
      <c r="L14" s="19"/>
      <c r="M14" s="19">
        <v>0.1</v>
      </c>
      <c r="N14" s="19">
        <v>0.1</v>
      </c>
      <c r="O14" s="6"/>
      <c r="P14" s="22">
        <f>R14/R$6*O9</f>
        <v>0.26424999999999998</v>
      </c>
      <c r="Q14" s="23">
        <f t="shared" si="18"/>
        <v>12</v>
      </c>
      <c r="R14" s="8">
        <v>1</v>
      </c>
      <c r="S14" s="8"/>
      <c r="W14" s="100" t="s">
        <v>890</v>
      </c>
      <c r="X14" s="100">
        <v>-11</v>
      </c>
      <c r="Y14" s="6">
        <f t="shared" si="8"/>
        <v>1671</v>
      </c>
      <c r="Z14" s="6">
        <f t="shared" si="13"/>
        <v>2048</v>
      </c>
      <c r="AA14" s="102">
        <f t="shared" si="12"/>
        <v>4.8828125E-4</v>
      </c>
      <c r="AB14" s="6"/>
      <c r="AD14" s="34">
        <v>4.0000000000000001E-3</v>
      </c>
      <c r="AE14" s="6" t="s">
        <v>822</v>
      </c>
      <c r="AF14" s="103">
        <f t="shared" si="9"/>
        <v>-7.9658116661998628</v>
      </c>
      <c r="AG14" s="103">
        <f t="shared" si="10"/>
        <v>1746.8574690754624</v>
      </c>
      <c r="AH14" s="166">
        <f t="shared" si="11"/>
        <v>0.184</v>
      </c>
    </row>
    <row r="15" spans="2:34" ht="15">
      <c r="B15" s="78" t="s">
        <v>4</v>
      </c>
      <c r="C15" s="84">
        <f t="shared" si="19"/>
        <v>0</v>
      </c>
      <c r="D15" s="85">
        <f t="shared" si="15"/>
        <v>0</v>
      </c>
      <c r="E15" s="84">
        <f t="shared" si="16"/>
        <v>0.26424999999999998</v>
      </c>
      <c r="F15" s="85">
        <f t="shared" si="14"/>
        <v>12</v>
      </c>
      <c r="G15" s="84">
        <f t="shared" si="20"/>
        <v>0.13212499999999999</v>
      </c>
      <c r="H15" s="85">
        <f t="shared" si="17"/>
        <v>6</v>
      </c>
      <c r="I15" s="31"/>
      <c r="J15" s="31"/>
      <c r="K15" s="18"/>
      <c r="L15" s="19"/>
      <c r="M15" s="19"/>
      <c r="N15" s="19"/>
      <c r="O15" s="6"/>
      <c r="P15" s="22">
        <f>R15/R$6*O9</f>
        <v>0.26424999999999998</v>
      </c>
      <c r="Q15" s="23">
        <f t="shared" si="18"/>
        <v>12</v>
      </c>
      <c r="R15" s="8">
        <v>1</v>
      </c>
      <c r="S15" s="8"/>
      <c r="X15" s="100"/>
      <c r="Y15" s="6"/>
      <c r="Z15" s="6"/>
      <c r="AD15" s="34">
        <v>1E-3</v>
      </c>
      <c r="AE15" s="6" t="s">
        <v>824</v>
      </c>
      <c r="AF15" s="103">
        <f t="shared" si="9"/>
        <v>-9.9658185409875291</v>
      </c>
      <c r="AG15" s="103">
        <f t="shared" si="10"/>
        <v>1696.8579903529512</v>
      </c>
      <c r="AH15" s="167">
        <f t="shared" si="11"/>
        <v>4.5999999999999999E-2</v>
      </c>
    </row>
    <row r="16" spans="2:34" ht="15">
      <c r="B16" s="78" t="s">
        <v>75</v>
      </c>
      <c r="C16" s="84">
        <f t="shared" si="19"/>
        <v>8.4275412087912074E-2</v>
      </c>
      <c r="D16" s="85">
        <f t="shared" si="15"/>
        <v>3</v>
      </c>
      <c r="E16" s="84">
        <f t="shared" si="16"/>
        <v>0</v>
      </c>
      <c r="F16" s="85">
        <f t="shared" si="14"/>
        <v>0</v>
      </c>
      <c r="G16" s="89">
        <f t="shared" si="20"/>
        <v>4.2137706043956037E-2</v>
      </c>
      <c r="H16" s="85">
        <f t="shared" si="17"/>
        <v>1</v>
      </c>
      <c r="I16" s="31"/>
      <c r="J16" s="31"/>
      <c r="K16" s="18">
        <v>0.25</v>
      </c>
      <c r="L16" s="19">
        <v>0.5</v>
      </c>
      <c r="M16" s="19"/>
      <c r="N16" s="19">
        <v>2</v>
      </c>
      <c r="O16" s="6"/>
      <c r="P16" s="21"/>
      <c r="Q16" s="23">
        <f t="shared" si="18"/>
        <v>0</v>
      </c>
      <c r="R16" s="12"/>
      <c r="S16" s="12"/>
      <c r="X16" s="100"/>
      <c r="Y16" s="6"/>
      <c r="Z16" s="6"/>
      <c r="AA16" s="33">
        <v>2.5999999999999999E-2</v>
      </c>
      <c r="AB16" s="10" t="s">
        <v>823</v>
      </c>
      <c r="AD16" s="34">
        <v>1E-3</v>
      </c>
      <c r="AE16" s="6" t="s">
        <v>830</v>
      </c>
      <c r="AF16" s="103">
        <f t="shared" si="9"/>
        <v>-9.9658185409875291</v>
      </c>
      <c r="AG16" s="103">
        <f t="shared" si="10"/>
        <v>1696.8579903529512</v>
      </c>
      <c r="AH16" s="167">
        <f t="shared" si="11"/>
        <v>4.5999999999999999E-2</v>
      </c>
    </row>
    <row r="17" spans="1:34" ht="15">
      <c r="B17" s="78" t="s">
        <v>194</v>
      </c>
      <c r="C17" s="84">
        <f t="shared" si="19"/>
        <v>2.4699074074074075E-2</v>
      </c>
      <c r="D17" s="85">
        <f>INT(46*C17)</f>
        <v>1</v>
      </c>
      <c r="E17" s="84">
        <f>P17</f>
        <v>0</v>
      </c>
      <c r="F17" s="85">
        <f>Q17</f>
        <v>0</v>
      </c>
      <c r="G17" s="89">
        <f>0.5*C17+0.5*E17</f>
        <v>1.2349537037037037E-2</v>
      </c>
      <c r="H17" s="85">
        <f>INT(46*G17)</f>
        <v>0</v>
      </c>
      <c r="I17" s="31"/>
      <c r="J17" s="31"/>
      <c r="K17" s="18"/>
      <c r="L17" s="19"/>
      <c r="M17" s="19">
        <v>1</v>
      </c>
      <c r="N17" s="19"/>
      <c r="O17" s="6"/>
      <c r="P17" s="21"/>
      <c r="Q17" s="23">
        <f>INT(46*P17)</f>
        <v>0</v>
      </c>
      <c r="R17" s="12"/>
      <c r="S17" s="12"/>
      <c r="X17" s="100"/>
      <c r="Y17" s="6"/>
      <c r="Z17" s="6"/>
      <c r="AA17" s="6"/>
      <c r="AB17" s="6"/>
      <c r="AD17" s="34">
        <v>1E-3</v>
      </c>
      <c r="AE17" s="6" t="s">
        <v>825</v>
      </c>
      <c r="AF17" s="103">
        <f t="shared" si="9"/>
        <v>-9.9658185409875291</v>
      </c>
      <c r="AG17" s="103">
        <f t="shared" si="10"/>
        <v>1696.8579903529512</v>
      </c>
      <c r="AH17" s="167">
        <f t="shared" si="11"/>
        <v>4.5999999999999999E-2</v>
      </c>
    </row>
    <row r="18" spans="1:34" ht="16" thickBot="1">
      <c r="B18" s="78" t="s">
        <v>5</v>
      </c>
      <c r="C18" s="86">
        <f t="shared" si="19"/>
        <v>0</v>
      </c>
      <c r="D18" s="87">
        <f>INT(46*C18)</f>
        <v>0</v>
      </c>
      <c r="E18" s="88">
        <f>P18</f>
        <v>1.6515624999999999E-2</v>
      </c>
      <c r="F18" s="87">
        <f>Q18</f>
        <v>0</v>
      </c>
      <c r="G18" s="88">
        <f>0.5*C18+0.5*E18</f>
        <v>8.2578124999999995E-3</v>
      </c>
      <c r="H18" s="87">
        <f>INT(46*G18)</f>
        <v>0</v>
      </c>
      <c r="I18" s="31"/>
      <c r="J18" s="31"/>
      <c r="K18" s="18"/>
      <c r="L18" s="19"/>
      <c r="M18" s="19"/>
      <c r="N18" s="19"/>
      <c r="O18" s="6"/>
      <c r="P18" s="21">
        <f>T18*T$4/T$6*O9</f>
        <v>1.6515624999999999E-2</v>
      </c>
      <c r="Q18" s="23">
        <f>INT(46*P18)</f>
        <v>0</v>
      </c>
      <c r="R18" s="8"/>
      <c r="S18" s="8"/>
      <c r="T18" s="6">
        <v>0.5</v>
      </c>
      <c r="X18" s="100"/>
      <c r="Y18" s="6"/>
      <c r="Z18" s="6"/>
      <c r="AA18" s="6"/>
      <c r="AB18" s="6"/>
      <c r="AD18" s="6"/>
      <c r="AE18" s="6"/>
    </row>
    <row r="19" spans="1:34">
      <c r="K19" s="20"/>
      <c r="L19" s="17"/>
      <c r="M19" s="17"/>
      <c r="N19" s="17"/>
      <c r="O19" s="6"/>
      <c r="X19" s="100"/>
      <c r="Y19" s="6"/>
      <c r="Z19" s="6"/>
      <c r="AA19" s="6"/>
      <c r="AB19" s="6"/>
      <c r="AD19" s="15">
        <f>SUM(AD4:AD17)</f>
        <v>1</v>
      </c>
      <c r="AE19" s="10" t="s">
        <v>826</v>
      </c>
    </row>
    <row r="20" spans="1:34" ht="15">
      <c r="J20" s="26"/>
      <c r="O20" s="6"/>
      <c r="X20" s="100"/>
      <c r="Y20" s="6"/>
      <c r="Z20" s="6"/>
      <c r="AA20" s="6"/>
      <c r="AB20" s="6"/>
      <c r="AD20" s="33">
        <v>2.5999999999999999E-2</v>
      </c>
      <c r="AE20" s="10" t="s">
        <v>823</v>
      </c>
    </row>
    <row r="21" spans="1:34" ht="15">
      <c r="B21" s="163" t="s">
        <v>865</v>
      </c>
      <c r="C21" s="14" t="s">
        <v>866</v>
      </c>
      <c r="D21" s="10" t="s">
        <v>867</v>
      </c>
      <c r="E21" s="10" t="s">
        <v>874</v>
      </c>
      <c r="J21" s="26"/>
      <c r="O21" s="6"/>
    </row>
    <row r="22" spans="1:34">
      <c r="A22">
        <v>1</v>
      </c>
      <c r="B22" s="100" t="str">
        <f>B11</f>
        <v>Germany (Dopp name-sake)</v>
      </c>
      <c r="C22" s="164">
        <f>C11</f>
        <v>0.31379359355921854</v>
      </c>
      <c r="D22" s="34">
        <f>AD6+AD7</f>
        <v>0.17800000000000002</v>
      </c>
      <c r="E22" s="28">
        <f>(C22-D22)/D22</f>
        <v>0.76288535707426131</v>
      </c>
      <c r="O22" s="6"/>
    </row>
    <row r="23" spans="1:34">
      <c r="A23">
        <v>2</v>
      </c>
      <c r="B23" s="100" t="str">
        <f t="shared" ref="B23:C29" si="21">B12</f>
        <v>English</v>
      </c>
      <c r="C23" s="164">
        <f t="shared" si="21"/>
        <v>0.28668228848697597</v>
      </c>
      <c r="D23" s="34">
        <f>D28</f>
        <v>0.22600000000000001</v>
      </c>
      <c r="E23" s="28">
        <f t="shared" ref="E23:E28" si="22">(C23-D23)/D23</f>
        <v>0.26850570126980511</v>
      </c>
      <c r="G23" s="14"/>
      <c r="H23" s="14"/>
      <c r="I23" s="14"/>
      <c r="J23" s="14" t="s">
        <v>152</v>
      </c>
    </row>
    <row r="24" spans="1:34">
      <c r="A24">
        <v>3</v>
      </c>
      <c r="B24" s="100" t="str">
        <f t="shared" si="21"/>
        <v>Scotland</v>
      </c>
      <c r="C24" s="164">
        <f t="shared" si="21"/>
        <v>0.28775099842287338</v>
      </c>
      <c r="D24" s="34">
        <f>AD5</f>
        <v>0.313</v>
      </c>
      <c r="E24" s="28">
        <f t="shared" si="22"/>
        <v>-8.0667736668136161E-2</v>
      </c>
      <c r="K24" t="s">
        <v>200</v>
      </c>
    </row>
    <row r="25" spans="1:34">
      <c r="A25">
        <v>4</v>
      </c>
      <c r="B25" s="100" t="str">
        <f t="shared" si="21"/>
        <v>Holland</v>
      </c>
      <c r="C25" s="164">
        <f t="shared" si="21"/>
        <v>3.1111333689458689E-3</v>
      </c>
      <c r="D25" s="34">
        <f>AD8</f>
        <v>1.2999999999999999E-2</v>
      </c>
      <c r="E25" s="28">
        <f t="shared" si="22"/>
        <v>-0.76068204854262544</v>
      </c>
      <c r="K25" t="s">
        <v>153</v>
      </c>
    </row>
    <row r="26" spans="1:34">
      <c r="A26">
        <v>5</v>
      </c>
      <c r="B26" s="100" t="str">
        <f t="shared" si="21"/>
        <v>Luxembourg (Goedert Namesake)</v>
      </c>
      <c r="C26" s="164">
        <f t="shared" si="21"/>
        <v>0</v>
      </c>
      <c r="D26" s="34">
        <v>0</v>
      </c>
      <c r="E26" s="28"/>
      <c r="L26" t="s">
        <v>154</v>
      </c>
    </row>
    <row r="27" spans="1:34">
      <c r="A27">
        <v>6</v>
      </c>
      <c r="B27" s="100" t="str">
        <f t="shared" si="21"/>
        <v>Switzerland</v>
      </c>
      <c r="C27" s="164">
        <f t="shared" si="21"/>
        <v>8.4275412087912074E-2</v>
      </c>
      <c r="D27" s="34">
        <f>AD8</f>
        <v>1.2999999999999999E-2</v>
      </c>
      <c r="E27" s="28">
        <f t="shared" si="22"/>
        <v>5.4827240067624681</v>
      </c>
      <c r="L27" s="13" t="s">
        <v>155</v>
      </c>
    </row>
    <row r="28" spans="1:34">
      <c r="A28">
        <v>7</v>
      </c>
      <c r="B28" s="100" t="str">
        <f t="shared" si="21"/>
        <v>Ireland</v>
      </c>
      <c r="C28" s="164">
        <f t="shared" si="21"/>
        <v>2.4699074074074075E-2</v>
      </c>
      <c r="D28" s="34">
        <f>AD4/2</f>
        <v>0.22600000000000001</v>
      </c>
      <c r="E28" s="28">
        <f t="shared" si="22"/>
        <v>-0.89071206161914129</v>
      </c>
      <c r="L28" s="13" t="s">
        <v>201</v>
      </c>
    </row>
    <row r="29" spans="1:34">
      <c r="A29">
        <v>8</v>
      </c>
      <c r="B29" s="100" t="str">
        <f t="shared" si="21"/>
        <v>Native American</v>
      </c>
      <c r="C29" s="164">
        <f t="shared" si="21"/>
        <v>0</v>
      </c>
      <c r="D29" s="34">
        <v>0</v>
      </c>
      <c r="E29" s="28"/>
      <c r="N29" t="s">
        <v>869</v>
      </c>
    </row>
    <row r="30" spans="1:34">
      <c r="B30" s="100" t="str">
        <f>AE9</f>
        <v>Eastern European</v>
      </c>
      <c r="D30" s="34">
        <f>AD9</f>
        <v>1.0999999999999999E-2</v>
      </c>
      <c r="E30" s="28"/>
      <c r="K30" t="s">
        <v>156</v>
      </c>
    </row>
    <row r="31" spans="1:34">
      <c r="B31" s="100" t="s">
        <v>873</v>
      </c>
      <c r="D31" s="34">
        <f>SUM(AD10:AD17)</f>
        <v>3.3000000000000002E-2</v>
      </c>
      <c r="E31" s="28"/>
      <c r="L31" t="s">
        <v>202</v>
      </c>
    </row>
    <row r="32" spans="1:34">
      <c r="D32" s="6"/>
      <c r="E32" s="6"/>
      <c r="L32" s="13" t="s">
        <v>157</v>
      </c>
    </row>
    <row r="33" spans="4:17">
      <c r="D33" s="6"/>
      <c r="E33" s="6"/>
      <c r="L33" s="13" t="s">
        <v>158</v>
      </c>
    </row>
    <row r="34" spans="4:17">
      <c r="D34" s="6"/>
      <c r="E34" s="6"/>
      <c r="J34" t="s">
        <v>159</v>
      </c>
    </row>
    <row r="35" spans="4:17">
      <c r="D35" s="6"/>
      <c r="E35" s="6"/>
      <c r="K35" t="s">
        <v>160</v>
      </c>
    </row>
    <row r="36" spans="4:17">
      <c r="D36" s="6"/>
      <c r="E36" s="6"/>
      <c r="K36" t="s">
        <v>170</v>
      </c>
    </row>
    <row r="37" spans="4:17">
      <c r="D37" s="6"/>
      <c r="E37" s="6"/>
      <c r="L37" t="s">
        <v>171</v>
      </c>
    </row>
    <row r="38" spans="4:17">
      <c r="D38" s="6"/>
      <c r="E38" s="6"/>
      <c r="L38" t="s">
        <v>139</v>
      </c>
    </row>
    <row r="39" spans="4:17">
      <c r="D39" s="6"/>
      <c r="E39" s="6"/>
      <c r="L39" t="s">
        <v>140</v>
      </c>
    </row>
    <row r="40" spans="4:17">
      <c r="M40" t="s">
        <v>141</v>
      </c>
    </row>
    <row r="41" spans="4:17">
      <c r="N41" s="14" t="s">
        <v>7</v>
      </c>
      <c r="P41" s="24"/>
      <c r="Q41" s="24"/>
    </row>
    <row r="42" spans="4:17">
      <c r="N42" s="14" t="s">
        <v>142</v>
      </c>
    </row>
    <row r="43" spans="4:17">
      <c r="M43" s="14" t="s">
        <v>143</v>
      </c>
    </row>
    <row r="44" spans="4:17">
      <c r="N44" t="s">
        <v>144</v>
      </c>
    </row>
    <row r="45" spans="4:17">
      <c r="N45" t="s">
        <v>203</v>
      </c>
    </row>
    <row r="46" spans="4:17">
      <c r="L46" t="s">
        <v>145</v>
      </c>
    </row>
    <row r="47" spans="4:17">
      <c r="M47" t="s">
        <v>146</v>
      </c>
    </row>
    <row r="48" spans="4:17">
      <c r="M48" s="14" t="s">
        <v>147</v>
      </c>
    </row>
    <row r="49" spans="11:14">
      <c r="M49" s="14" t="s">
        <v>3</v>
      </c>
    </row>
    <row r="50" spans="11:14">
      <c r="K50" t="s">
        <v>148</v>
      </c>
    </row>
    <row r="51" spans="11:14">
      <c r="L51" t="s">
        <v>149</v>
      </c>
    </row>
    <row r="52" spans="11:14">
      <c r="L52" t="s">
        <v>150</v>
      </c>
    </row>
    <row r="53" spans="11:14">
      <c r="M53" t="s">
        <v>151</v>
      </c>
    </row>
    <row r="54" spans="11:14">
      <c r="N54" s="14" t="s">
        <v>1</v>
      </c>
    </row>
    <row r="55" spans="11:14">
      <c r="N55" s="14" t="s">
        <v>161</v>
      </c>
    </row>
    <row r="56" spans="11:14">
      <c r="M56" t="s">
        <v>69</v>
      </c>
    </row>
    <row r="57" spans="11:14">
      <c r="N57" s="14" t="s">
        <v>2</v>
      </c>
    </row>
    <row r="58" spans="11:14">
      <c r="N58" s="14" t="s">
        <v>70</v>
      </c>
    </row>
    <row r="59" spans="11:14">
      <c r="L59" t="s">
        <v>71</v>
      </c>
    </row>
    <row r="60" spans="11:14">
      <c r="M60" t="s">
        <v>72</v>
      </c>
    </row>
    <row r="61" spans="11:14">
      <c r="M61" t="s">
        <v>73</v>
      </c>
    </row>
  </sheetData>
  <phoneticPr fontId="9" type="noConversion"/>
  <pageMargins left="0.5" right="0.5" top="0.5" bottom="0.5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40"/>
  <sheetViews>
    <sheetView workbookViewId="0">
      <selection activeCell="O27" sqref="O27"/>
    </sheetView>
  </sheetViews>
  <sheetFormatPr baseColWidth="10" defaultColWidth="12.83203125" defaultRowHeight="15.75" customHeight="1" x14ac:dyDescent="0"/>
  <cols>
    <col min="1" max="1" width="11.83203125" style="38" customWidth="1"/>
    <col min="2" max="2" width="14.1640625" style="38" bestFit="1" customWidth="1"/>
    <col min="3" max="5" width="11.83203125" style="38" customWidth="1"/>
    <col min="6" max="6" width="12.5" style="38" bestFit="1" customWidth="1"/>
    <col min="7" max="7" width="11.83203125" style="38" customWidth="1"/>
    <col min="8" max="8" width="14.6640625" style="38" bestFit="1" customWidth="1"/>
    <col min="9" max="9" width="16.6640625" style="38" bestFit="1" customWidth="1"/>
    <col min="10" max="10" width="11.83203125" style="38" customWidth="1"/>
    <col min="11" max="11" width="11.1640625" style="38" bestFit="1" customWidth="1"/>
    <col min="12" max="12" width="12.5" style="38" bestFit="1" customWidth="1"/>
    <col min="13" max="13" width="29.6640625" style="38" bestFit="1" customWidth="1"/>
    <col min="14" max="14" width="21.1640625" style="38" customWidth="1"/>
    <col min="15" max="15" width="24.5" style="38" customWidth="1"/>
    <col min="16" max="16" width="4.83203125" style="38" customWidth="1"/>
    <col min="17" max="17" width="26.1640625" style="38" bestFit="1" customWidth="1"/>
    <col min="18" max="18" width="23.5" style="38" customWidth="1"/>
    <col min="19" max="19" width="5.1640625" style="38" customWidth="1"/>
    <col min="20" max="20" width="24" style="38" bestFit="1" customWidth="1"/>
    <col min="21" max="21" width="5" style="38" customWidth="1"/>
    <col min="22" max="22" width="26.5" style="38" customWidth="1"/>
    <col min="23" max="23" width="5.1640625" style="38" customWidth="1"/>
    <col min="24" max="24" width="20.6640625" style="38" customWidth="1"/>
    <col min="25" max="25" width="24.1640625" style="38" bestFit="1" customWidth="1"/>
    <col min="26" max="26" width="20.83203125" style="38" bestFit="1" customWidth="1"/>
    <col min="27" max="16384" width="12.83203125" style="38"/>
  </cols>
  <sheetData>
    <row r="1" spans="1:26" ht="15.75" customHeight="1">
      <c r="C1" s="38" t="s">
        <v>50</v>
      </c>
      <c r="N1" s="48" t="s">
        <v>96</v>
      </c>
    </row>
    <row r="2" spans="1:26" ht="15.75" customHeight="1">
      <c r="C2" s="38" t="s">
        <v>260</v>
      </c>
      <c r="N2" s="48" t="s">
        <v>165</v>
      </c>
    </row>
    <row r="3" spans="1:26" ht="15.75" customHeight="1">
      <c r="A3" s="45" t="s">
        <v>162</v>
      </c>
      <c r="N3" s="48" t="s">
        <v>165</v>
      </c>
      <c r="P3" s="48"/>
      <c r="V3" s="57"/>
      <c r="W3" s="57"/>
    </row>
    <row r="4" spans="1:26" ht="15.75" customHeight="1">
      <c r="A4" s="38">
        <v>-6</v>
      </c>
      <c r="B4" s="38" t="s">
        <v>56</v>
      </c>
      <c r="C4" s="38">
        <f t="shared" ref="C4:C31" si="0">IF(A4,INT(46/(2^ABS(A4))),"")</f>
        <v>0</v>
      </c>
      <c r="N4" s="58" t="s">
        <v>296</v>
      </c>
      <c r="O4" s="40"/>
      <c r="P4" s="37"/>
      <c r="Q4" s="58" t="s">
        <v>297</v>
      </c>
      <c r="V4" s="57"/>
      <c r="W4" s="57"/>
      <c r="X4" s="48"/>
      <c r="Y4" s="59"/>
    </row>
    <row r="5" spans="1:26" ht="15.75" customHeight="1">
      <c r="C5" s="38" t="str">
        <f t="shared" si="0"/>
        <v/>
      </c>
      <c r="K5" s="56"/>
      <c r="L5" s="56"/>
      <c r="N5" s="38" t="s">
        <v>298</v>
      </c>
      <c r="O5" s="48" t="s">
        <v>165</v>
      </c>
      <c r="P5" s="48"/>
      <c r="Q5" s="38" t="s">
        <v>298</v>
      </c>
      <c r="Y5" s="59"/>
    </row>
    <row r="6" spans="1:26" ht="15.75" customHeight="1">
      <c r="A6" s="45"/>
      <c r="C6" s="38" t="str">
        <f t="shared" si="0"/>
        <v/>
      </c>
      <c r="O6" s="48" t="s">
        <v>165</v>
      </c>
      <c r="P6" s="48"/>
      <c r="Y6" s="59"/>
    </row>
    <row r="7" spans="1:26" ht="15.75" customHeight="1">
      <c r="A7" s="38">
        <v>-5</v>
      </c>
      <c r="B7" s="38" t="s">
        <v>55</v>
      </c>
      <c r="C7" s="38">
        <f t="shared" si="0"/>
        <v>1</v>
      </c>
      <c r="O7" s="47" t="s">
        <v>294</v>
      </c>
      <c r="P7" s="48"/>
      <c r="R7" s="47" t="s">
        <v>313</v>
      </c>
      <c r="U7" s="48"/>
      <c r="V7" s="47" t="s">
        <v>301</v>
      </c>
      <c r="X7" s="47" t="s">
        <v>304</v>
      </c>
      <c r="Y7" s="59"/>
    </row>
    <row r="8" spans="1:26" ht="15.75" customHeight="1">
      <c r="B8" s="46"/>
      <c r="C8" s="38" t="str">
        <f t="shared" si="0"/>
        <v/>
      </c>
      <c r="K8" s="46"/>
      <c r="L8" s="46"/>
      <c r="O8" s="48" t="s">
        <v>295</v>
      </c>
      <c r="P8" s="57"/>
      <c r="Q8" s="48"/>
      <c r="R8" s="48" t="s">
        <v>309</v>
      </c>
      <c r="T8" s="48"/>
      <c r="U8" s="48"/>
      <c r="V8" s="38" t="s">
        <v>302</v>
      </c>
      <c r="X8" s="47" t="s">
        <v>305</v>
      </c>
      <c r="Y8" s="59"/>
    </row>
    <row r="9" spans="1:26" ht="15.75" customHeight="1">
      <c r="B9" s="46"/>
      <c r="K9" s="46"/>
      <c r="L9" s="46"/>
      <c r="O9" s="48" t="s">
        <v>165</v>
      </c>
      <c r="P9" s="57"/>
      <c r="Q9" s="48"/>
      <c r="R9" s="49" t="s">
        <v>360</v>
      </c>
      <c r="S9" s="49"/>
      <c r="T9" s="49"/>
      <c r="U9" s="49"/>
      <c r="V9" s="42" t="s">
        <v>308</v>
      </c>
      <c r="W9" s="49"/>
      <c r="X9" s="42" t="s">
        <v>303</v>
      </c>
      <c r="Y9" s="59"/>
    </row>
    <row r="10" spans="1:26" ht="15.75" customHeight="1">
      <c r="C10" s="38" t="str">
        <f t="shared" si="0"/>
        <v/>
      </c>
      <c r="N10" s="48"/>
      <c r="O10" s="37" t="s">
        <v>165</v>
      </c>
      <c r="P10" s="37"/>
      <c r="Q10" s="37"/>
      <c r="R10" s="37" t="s">
        <v>165</v>
      </c>
      <c r="S10" s="49"/>
      <c r="T10" s="49"/>
      <c r="U10" s="49"/>
      <c r="V10" s="37" t="s">
        <v>165</v>
      </c>
      <c r="W10" s="37"/>
      <c r="X10" s="37" t="s">
        <v>165</v>
      </c>
      <c r="Y10" s="59"/>
    </row>
    <row r="11" spans="1:26" ht="15.75" customHeight="1">
      <c r="C11" s="38" t="str">
        <f t="shared" si="0"/>
        <v/>
      </c>
      <c r="N11" s="48"/>
      <c r="O11" s="49"/>
      <c r="P11" s="49"/>
      <c r="Q11" s="48" t="s">
        <v>165</v>
      </c>
      <c r="V11" s="48" t="s">
        <v>165</v>
      </c>
      <c r="W11" s="49"/>
      <c r="X11" s="42"/>
      <c r="Y11" s="59"/>
    </row>
    <row r="12" spans="1:26" ht="15.75" customHeight="1">
      <c r="C12" s="38" t="str">
        <f t="shared" si="0"/>
        <v/>
      </c>
      <c r="M12" s="38" t="s">
        <v>851</v>
      </c>
      <c r="N12" s="48"/>
      <c r="O12" s="48"/>
      <c r="P12" s="48"/>
      <c r="Q12" s="48" t="s">
        <v>165</v>
      </c>
      <c r="V12" s="48" t="s">
        <v>165</v>
      </c>
      <c r="W12" s="48"/>
      <c r="X12" s="48"/>
      <c r="Y12" s="59"/>
    </row>
    <row r="13" spans="1:26" ht="15.75" customHeight="1">
      <c r="C13" s="38" t="str">
        <f t="shared" si="0"/>
        <v/>
      </c>
      <c r="M13" s="60" t="s">
        <v>265</v>
      </c>
      <c r="N13" s="60" t="s">
        <v>267</v>
      </c>
      <c r="O13" s="48"/>
      <c r="P13" s="48"/>
      <c r="Q13" s="47" t="s">
        <v>285</v>
      </c>
      <c r="R13" s="48"/>
      <c r="S13" s="48"/>
      <c r="T13" s="48"/>
      <c r="U13" s="48"/>
      <c r="V13" s="47" t="s">
        <v>287</v>
      </c>
      <c r="W13" s="48"/>
      <c r="X13" s="48"/>
      <c r="Z13" s="47" t="s">
        <v>870</v>
      </c>
    </row>
    <row r="14" spans="1:26" ht="15.75" customHeight="1">
      <c r="A14" s="38">
        <v>-4</v>
      </c>
      <c r="B14" s="38" t="s">
        <v>54</v>
      </c>
      <c r="C14" s="38">
        <f t="shared" si="0"/>
        <v>2</v>
      </c>
      <c r="K14" s="61"/>
      <c r="M14" s="48" t="s">
        <v>264</v>
      </c>
      <c r="N14" s="62" t="s">
        <v>268</v>
      </c>
      <c r="O14" s="48"/>
      <c r="P14" s="48"/>
      <c r="Q14" s="48" t="s">
        <v>293</v>
      </c>
      <c r="R14" s="48" t="s">
        <v>289</v>
      </c>
      <c r="S14" s="48"/>
      <c r="T14" s="48"/>
      <c r="U14" s="48"/>
      <c r="V14" s="48" t="s">
        <v>290</v>
      </c>
      <c r="W14" s="48"/>
      <c r="X14" s="47" t="s">
        <v>168</v>
      </c>
      <c r="Y14" s="48"/>
      <c r="Z14" s="47" t="s">
        <v>871</v>
      </c>
    </row>
    <row r="15" spans="1:26" ht="15.75" customHeight="1">
      <c r="C15" s="38" t="str">
        <f t="shared" si="0"/>
        <v/>
      </c>
      <c r="M15" s="48" t="s">
        <v>266</v>
      </c>
      <c r="N15" s="48" t="s">
        <v>165</v>
      </c>
      <c r="Q15" s="48" t="s">
        <v>286</v>
      </c>
      <c r="R15" s="48" t="s">
        <v>288</v>
      </c>
      <c r="S15" s="48"/>
      <c r="T15" s="48"/>
      <c r="U15" s="48"/>
      <c r="V15" s="48" t="s">
        <v>291</v>
      </c>
      <c r="W15" s="48"/>
      <c r="X15" s="48" t="s">
        <v>249</v>
      </c>
      <c r="Y15" s="48"/>
      <c r="Z15" s="48" t="s">
        <v>165</v>
      </c>
    </row>
    <row r="16" spans="1:26" ht="15.75" customHeight="1">
      <c r="C16" s="38" t="str">
        <f t="shared" si="0"/>
        <v/>
      </c>
      <c r="M16" s="37" t="s">
        <v>165</v>
      </c>
      <c r="N16" s="37" t="s">
        <v>165</v>
      </c>
      <c r="O16" s="48"/>
      <c r="P16" s="48"/>
      <c r="Q16" s="37" t="s">
        <v>165</v>
      </c>
      <c r="R16" s="37"/>
      <c r="S16" s="37"/>
      <c r="T16" s="37"/>
      <c r="U16" s="37"/>
      <c r="V16" s="37" t="s">
        <v>307</v>
      </c>
      <c r="W16" s="49"/>
      <c r="X16" s="40" t="s">
        <v>165</v>
      </c>
      <c r="Y16" s="37"/>
      <c r="Z16" s="40" t="s">
        <v>165</v>
      </c>
    </row>
    <row r="17" spans="1:25" ht="15.75" customHeight="1">
      <c r="C17" s="38" t="str">
        <f t="shared" si="0"/>
        <v/>
      </c>
      <c r="M17" s="48" t="s">
        <v>165</v>
      </c>
      <c r="N17" s="48"/>
      <c r="O17" s="48"/>
      <c r="P17" s="48"/>
      <c r="Q17" s="48" t="s">
        <v>165</v>
      </c>
      <c r="R17" s="48" t="s">
        <v>165</v>
      </c>
      <c r="S17" s="48"/>
      <c r="T17" s="48"/>
      <c r="U17" s="48"/>
      <c r="V17" s="48" t="s">
        <v>165</v>
      </c>
      <c r="W17" s="48"/>
      <c r="X17" s="48"/>
      <c r="Y17" s="48" t="s">
        <v>165</v>
      </c>
    </row>
    <row r="18" spans="1:25" ht="15.75" customHeight="1">
      <c r="C18" s="38" t="str">
        <f t="shared" si="0"/>
        <v/>
      </c>
      <c r="M18" s="49" t="s">
        <v>165</v>
      </c>
      <c r="N18" s="48"/>
      <c r="P18" s="48"/>
      <c r="Q18" s="48" t="s">
        <v>97</v>
      </c>
      <c r="R18" s="48" t="s">
        <v>165</v>
      </c>
      <c r="S18" s="48"/>
      <c r="T18" s="48"/>
      <c r="U18" s="48"/>
      <c r="V18" s="48" t="s">
        <v>165</v>
      </c>
      <c r="W18" s="48"/>
      <c r="X18" s="48"/>
      <c r="Y18" s="48" t="s">
        <v>165</v>
      </c>
    </row>
    <row r="19" spans="1:25" ht="15.75" customHeight="1">
      <c r="A19" s="38">
        <v>-3</v>
      </c>
      <c r="B19" s="38" t="s">
        <v>53</v>
      </c>
      <c r="C19" s="38">
        <f t="shared" si="0"/>
        <v>5</v>
      </c>
      <c r="E19" s="104" t="s">
        <v>261</v>
      </c>
      <c r="M19" s="62" t="s">
        <v>859</v>
      </c>
      <c r="N19" s="48"/>
      <c r="O19" s="62" t="s">
        <v>311</v>
      </c>
      <c r="P19" s="48"/>
      <c r="Q19" s="48" t="s">
        <v>98</v>
      </c>
      <c r="R19" s="47" t="s">
        <v>95</v>
      </c>
      <c r="S19" s="48"/>
      <c r="T19" s="48"/>
      <c r="U19" s="48"/>
      <c r="V19" s="38" t="s">
        <v>299</v>
      </c>
      <c r="X19" s="48"/>
      <c r="Y19" s="47" t="s">
        <v>319</v>
      </c>
    </row>
    <row r="20" spans="1:25" ht="15.75" customHeight="1">
      <c r="C20" s="38" t="str">
        <f t="shared" si="0"/>
        <v/>
      </c>
      <c r="E20" s="105" t="s">
        <v>858</v>
      </c>
      <c r="M20" s="48" t="s">
        <v>264</v>
      </c>
      <c r="N20" s="48" t="s">
        <v>315</v>
      </c>
      <c r="O20" s="48" t="s">
        <v>128</v>
      </c>
      <c r="P20" s="48"/>
      <c r="Q20" s="48"/>
      <c r="R20" s="48" t="s">
        <v>292</v>
      </c>
      <c r="S20" s="48"/>
      <c r="T20" s="48"/>
      <c r="U20" s="48"/>
      <c r="V20" s="38" t="s">
        <v>300</v>
      </c>
      <c r="X20" s="48"/>
      <c r="Y20" s="48" t="s">
        <v>274</v>
      </c>
    </row>
    <row r="21" spans="1:25" ht="15.75" customHeight="1">
      <c r="C21" s="38" t="str">
        <f t="shared" si="0"/>
        <v/>
      </c>
      <c r="E21" s="54" t="s">
        <v>262</v>
      </c>
      <c r="M21" s="48" t="s">
        <v>263</v>
      </c>
      <c r="N21" s="48"/>
      <c r="O21" s="48" t="s">
        <v>314</v>
      </c>
      <c r="P21" s="48"/>
      <c r="Q21" s="50" t="s">
        <v>276</v>
      </c>
      <c r="R21" s="48" t="s">
        <v>316</v>
      </c>
      <c r="S21" s="48"/>
      <c r="T21" s="48"/>
      <c r="U21" s="48"/>
      <c r="X21" s="48"/>
      <c r="Y21" s="48" t="s">
        <v>317</v>
      </c>
    </row>
    <row r="22" spans="1:25" ht="15.75" customHeight="1">
      <c r="C22" s="38" t="str">
        <f t="shared" si="0"/>
        <v/>
      </c>
      <c r="E22" s="54" t="s">
        <v>277</v>
      </c>
      <c r="M22" s="48" t="s">
        <v>852</v>
      </c>
      <c r="N22" s="48"/>
      <c r="O22" s="48" t="s">
        <v>279</v>
      </c>
      <c r="P22" s="48"/>
      <c r="Q22" s="48" t="s">
        <v>275</v>
      </c>
      <c r="R22" s="63" t="s">
        <v>282</v>
      </c>
      <c r="S22" s="63"/>
      <c r="T22" s="63"/>
      <c r="U22" s="51"/>
      <c r="X22" s="48"/>
      <c r="Y22" s="48" t="s">
        <v>165</v>
      </c>
    </row>
    <row r="23" spans="1:25" ht="15.75" customHeight="1">
      <c r="C23" s="38" t="str">
        <f t="shared" si="0"/>
        <v/>
      </c>
      <c r="E23" s="54" t="s">
        <v>278</v>
      </c>
      <c r="L23" s="42"/>
      <c r="M23" s="49" t="s">
        <v>165</v>
      </c>
      <c r="N23" s="49"/>
      <c r="O23" s="49" t="s">
        <v>165</v>
      </c>
      <c r="P23" s="49"/>
      <c r="Q23" s="48" t="s">
        <v>280</v>
      </c>
      <c r="R23" s="63" t="s">
        <v>283</v>
      </c>
      <c r="S23" s="63"/>
      <c r="T23" s="63"/>
      <c r="U23" s="51"/>
      <c r="V23" s="51"/>
      <c r="W23" s="51"/>
      <c r="X23" s="48"/>
      <c r="Y23" s="48" t="s">
        <v>165</v>
      </c>
    </row>
    <row r="24" spans="1:25" ht="15.75" customHeight="1">
      <c r="C24" s="38" t="str">
        <f t="shared" si="0"/>
        <v/>
      </c>
      <c r="E24" s="37" t="s">
        <v>165</v>
      </c>
      <c r="F24" s="37"/>
      <c r="G24" s="37"/>
      <c r="H24" s="37"/>
      <c r="I24" s="37"/>
      <c r="J24" s="37"/>
      <c r="K24" s="37"/>
      <c r="L24" s="37"/>
      <c r="M24" s="37" t="s">
        <v>165</v>
      </c>
      <c r="N24" s="37"/>
      <c r="O24" s="37" t="s">
        <v>165</v>
      </c>
      <c r="P24" s="49"/>
      <c r="Q24" s="40" t="s">
        <v>165</v>
      </c>
      <c r="R24" s="52" t="s">
        <v>361</v>
      </c>
      <c r="S24" s="52"/>
      <c r="T24" s="52"/>
      <c r="U24" s="52"/>
      <c r="V24" s="53"/>
      <c r="W24" s="53"/>
      <c r="X24" s="53"/>
      <c r="Y24" s="40" t="s">
        <v>165</v>
      </c>
    </row>
    <row r="25" spans="1:25" ht="15.75" customHeight="1">
      <c r="C25" s="38" t="str">
        <f t="shared" si="0"/>
        <v/>
      </c>
      <c r="E25" s="38" t="s">
        <v>165</v>
      </c>
      <c r="F25" s="38" t="s">
        <v>165</v>
      </c>
      <c r="G25" s="38" t="s">
        <v>165</v>
      </c>
      <c r="H25" s="38" t="s">
        <v>165</v>
      </c>
      <c r="I25" s="38" t="s">
        <v>165</v>
      </c>
      <c r="J25" s="38" t="s">
        <v>165</v>
      </c>
      <c r="K25" s="38" t="s">
        <v>165</v>
      </c>
      <c r="L25" s="38" t="s">
        <v>165</v>
      </c>
      <c r="N25" s="48" t="s">
        <v>165</v>
      </c>
      <c r="O25" s="48"/>
      <c r="P25" s="48"/>
      <c r="Q25" s="48" t="s">
        <v>165</v>
      </c>
      <c r="R25" s="54"/>
      <c r="S25" s="54"/>
      <c r="T25" s="54"/>
      <c r="U25" s="54"/>
      <c r="V25" s="48" t="s">
        <v>165</v>
      </c>
      <c r="W25" s="48"/>
      <c r="X25" s="48" t="s">
        <v>165</v>
      </c>
    </row>
    <row r="26" spans="1:25" ht="15.75" customHeight="1">
      <c r="C26" s="38" t="str">
        <f t="shared" si="0"/>
        <v/>
      </c>
      <c r="E26" s="48" t="s">
        <v>856</v>
      </c>
      <c r="F26" s="42" t="s">
        <v>242</v>
      </c>
      <c r="G26" s="48" t="s">
        <v>857</v>
      </c>
      <c r="H26" s="48" t="s">
        <v>855</v>
      </c>
      <c r="I26" s="48" t="s">
        <v>241</v>
      </c>
      <c r="J26" s="48" t="s">
        <v>853</v>
      </c>
      <c r="K26" s="48" t="s">
        <v>854</v>
      </c>
      <c r="L26" s="38" t="s">
        <v>245</v>
      </c>
      <c r="M26" s="38">
        <f>1911-1815</f>
        <v>96</v>
      </c>
      <c r="N26" s="48" t="s">
        <v>165</v>
      </c>
      <c r="O26" s="48">
        <f>1935-1865</f>
        <v>70</v>
      </c>
      <c r="P26" s="48"/>
      <c r="Q26" s="48" t="s">
        <v>281</v>
      </c>
      <c r="R26" s="54"/>
      <c r="S26" s="54"/>
      <c r="T26" s="54"/>
      <c r="U26" s="54"/>
      <c r="V26" s="48" t="s">
        <v>165</v>
      </c>
      <c r="W26" s="48"/>
      <c r="X26" s="48" t="s">
        <v>165</v>
      </c>
    </row>
    <row r="27" spans="1:25" ht="15.75" customHeight="1">
      <c r="A27" s="38">
        <v>-2</v>
      </c>
      <c r="B27" s="38" t="s">
        <v>130</v>
      </c>
      <c r="C27" s="38">
        <f t="shared" si="0"/>
        <v>11</v>
      </c>
      <c r="E27" s="38">
        <v>1851</v>
      </c>
      <c r="F27" s="38">
        <v>1860</v>
      </c>
      <c r="G27" s="38">
        <v>1863</v>
      </c>
      <c r="H27" s="38">
        <v>1867</v>
      </c>
      <c r="I27" s="38" t="s">
        <v>165</v>
      </c>
      <c r="L27" s="38" t="s">
        <v>165</v>
      </c>
      <c r="N27" s="62" t="s">
        <v>218</v>
      </c>
      <c r="O27" s="48"/>
      <c r="P27" s="48"/>
      <c r="Q27" s="48"/>
      <c r="V27" s="47" t="s">
        <v>310</v>
      </c>
      <c r="W27" s="48"/>
      <c r="X27" s="48" t="s">
        <v>700</v>
      </c>
    </row>
    <row r="28" spans="1:25" ht="15.75" customHeight="1">
      <c r="C28" s="38" t="str">
        <f t="shared" si="0"/>
        <v/>
      </c>
      <c r="F28" s="38" t="s">
        <v>165</v>
      </c>
      <c r="H28" s="38" t="s">
        <v>165</v>
      </c>
      <c r="I28" s="38" t="s">
        <v>165</v>
      </c>
      <c r="L28" s="38" t="s">
        <v>165</v>
      </c>
      <c r="N28" s="48" t="s">
        <v>127</v>
      </c>
      <c r="O28" s="48"/>
      <c r="P28" s="48"/>
      <c r="Q28" s="48" t="s">
        <v>273</v>
      </c>
      <c r="V28" s="48" t="s">
        <v>274</v>
      </c>
      <c r="W28" s="48"/>
      <c r="X28" s="48"/>
    </row>
    <row r="29" spans="1:25" ht="15.75" customHeight="1">
      <c r="C29" s="38" t="str">
        <f t="shared" si="0"/>
        <v/>
      </c>
      <c r="F29" s="38" t="s">
        <v>243</v>
      </c>
      <c r="H29" s="38" t="s">
        <v>860</v>
      </c>
      <c r="I29" s="38" t="s">
        <v>244</v>
      </c>
      <c r="L29" s="38" t="s">
        <v>246</v>
      </c>
      <c r="N29" s="37" t="s">
        <v>269</v>
      </c>
      <c r="O29" s="40"/>
      <c r="P29" s="40"/>
      <c r="Q29" s="40"/>
      <c r="R29" s="40"/>
      <c r="S29" s="40"/>
      <c r="T29" s="40"/>
      <c r="U29" s="40"/>
      <c r="V29" s="37" t="s">
        <v>318</v>
      </c>
      <c r="W29" s="49"/>
    </row>
    <row r="30" spans="1:25" ht="15.75" customHeight="1">
      <c r="C30" s="38" t="str">
        <f t="shared" si="0"/>
        <v/>
      </c>
      <c r="H30" s="38" t="s">
        <v>165</v>
      </c>
      <c r="I30" s="38" t="s">
        <v>247</v>
      </c>
      <c r="N30" s="48" t="s">
        <v>165</v>
      </c>
      <c r="O30" s="48" t="s">
        <v>165</v>
      </c>
      <c r="P30" s="48"/>
      <c r="Q30" s="48" t="s">
        <v>165</v>
      </c>
      <c r="U30" s="48"/>
      <c r="V30" s="48" t="s">
        <v>165</v>
      </c>
    </row>
    <row r="31" spans="1:25" ht="15.75" customHeight="1">
      <c r="C31" s="38" t="str">
        <f t="shared" si="0"/>
        <v/>
      </c>
      <c r="H31" s="38" t="s">
        <v>860</v>
      </c>
      <c r="I31" s="38" t="s">
        <v>165</v>
      </c>
      <c r="M31" s="39" t="s">
        <v>51</v>
      </c>
      <c r="N31" s="48" t="s">
        <v>165</v>
      </c>
      <c r="O31" s="48" t="s">
        <v>165</v>
      </c>
      <c r="P31" s="48"/>
      <c r="Q31" s="48" t="s">
        <v>165</v>
      </c>
      <c r="U31" s="48"/>
      <c r="V31" s="48" t="s">
        <v>165</v>
      </c>
    </row>
    <row r="32" spans="1:25" ht="15.75" customHeight="1">
      <c r="A32" s="38">
        <v>-1</v>
      </c>
      <c r="B32" s="38" t="s">
        <v>129</v>
      </c>
      <c r="C32" s="38">
        <f>IF(A32,INT(46/(2^ABS(A32))),"")</f>
        <v>23</v>
      </c>
      <c r="H32" s="38" t="s">
        <v>165</v>
      </c>
      <c r="I32" s="38" t="s">
        <v>165</v>
      </c>
      <c r="M32" s="56" t="s">
        <v>110</v>
      </c>
      <c r="N32" s="55" t="s">
        <v>312</v>
      </c>
      <c r="O32" s="55" t="s">
        <v>106</v>
      </c>
      <c r="P32" s="56"/>
      <c r="Q32" s="55" t="s">
        <v>838</v>
      </c>
      <c r="R32" s="38" t="s">
        <v>841</v>
      </c>
      <c r="S32" s="38" t="s">
        <v>842</v>
      </c>
      <c r="T32" s="55" t="s">
        <v>840</v>
      </c>
      <c r="U32" s="56"/>
      <c r="V32" s="55" t="s">
        <v>107</v>
      </c>
    </row>
    <row r="33" spans="1:24" ht="15.75" customHeight="1">
      <c r="H33" s="38" t="s">
        <v>860</v>
      </c>
      <c r="I33" s="38" t="s">
        <v>248</v>
      </c>
      <c r="M33" s="38" t="s">
        <v>165</v>
      </c>
      <c r="N33" s="38" t="s">
        <v>205</v>
      </c>
      <c r="O33" s="48" t="s">
        <v>272</v>
      </c>
      <c r="P33" s="48"/>
      <c r="Q33" s="48" t="s">
        <v>270</v>
      </c>
      <c r="T33" s="48" t="s">
        <v>165</v>
      </c>
      <c r="U33" s="48"/>
      <c r="V33" s="48" t="s">
        <v>271</v>
      </c>
    </row>
    <row r="34" spans="1:24" ht="15.75" customHeight="1">
      <c r="H34" s="38" t="s">
        <v>165</v>
      </c>
      <c r="M34" s="37" t="s">
        <v>165</v>
      </c>
      <c r="N34" s="37" t="s">
        <v>165</v>
      </c>
      <c r="O34" s="40" t="s">
        <v>284</v>
      </c>
      <c r="Q34" s="37" t="s">
        <v>165</v>
      </c>
      <c r="R34" s="40"/>
      <c r="T34" s="48" t="s">
        <v>165</v>
      </c>
      <c r="V34" s="37" t="s">
        <v>165</v>
      </c>
      <c r="W34" s="37"/>
      <c r="X34" s="37"/>
    </row>
    <row r="35" spans="1:24" ht="15.75" customHeight="1">
      <c r="H35" s="38" t="s">
        <v>861</v>
      </c>
      <c r="M35" s="48" t="s">
        <v>165</v>
      </c>
      <c r="N35" s="48" t="s">
        <v>165</v>
      </c>
      <c r="O35" s="38" t="s">
        <v>705</v>
      </c>
      <c r="Q35" s="48" t="s">
        <v>165</v>
      </c>
      <c r="R35" s="48" t="s">
        <v>165</v>
      </c>
      <c r="T35" s="48" t="s">
        <v>165</v>
      </c>
      <c r="V35" s="48" t="s">
        <v>165</v>
      </c>
      <c r="W35" s="48"/>
      <c r="X35" s="48" t="s">
        <v>165</v>
      </c>
    </row>
    <row r="36" spans="1:24" ht="15.75" customHeight="1">
      <c r="A36" s="38">
        <v>0</v>
      </c>
      <c r="B36" s="38" t="s">
        <v>862</v>
      </c>
      <c r="C36" s="38">
        <v>46</v>
      </c>
      <c r="M36" s="38" t="s">
        <v>645</v>
      </c>
      <c r="N36" s="38" t="s">
        <v>206</v>
      </c>
      <c r="O36" s="38" t="s">
        <v>364</v>
      </c>
      <c r="Q36" s="38" t="s">
        <v>834</v>
      </c>
      <c r="R36" s="38" t="s">
        <v>831</v>
      </c>
      <c r="T36" s="38" t="s">
        <v>839</v>
      </c>
      <c r="V36" s="38" t="s">
        <v>362</v>
      </c>
      <c r="X36" s="38" t="s">
        <v>363</v>
      </c>
    </row>
    <row r="37" spans="1:24" ht="15.75" customHeight="1">
      <c r="M37" s="38" t="s">
        <v>358</v>
      </c>
      <c r="Q37" s="38" t="s">
        <v>835</v>
      </c>
      <c r="R37" s="38" t="s">
        <v>284</v>
      </c>
      <c r="T37" s="38" t="s">
        <v>165</v>
      </c>
    </row>
    <row r="38" spans="1:24" ht="15.75" customHeight="1">
      <c r="M38" s="38" t="s">
        <v>165</v>
      </c>
      <c r="Q38" s="38" t="s">
        <v>284</v>
      </c>
      <c r="R38" s="38" t="s">
        <v>832</v>
      </c>
      <c r="T38" s="32" t="s">
        <v>359</v>
      </c>
    </row>
    <row r="39" spans="1:24" ht="15.75" customHeight="1">
      <c r="M39" s="38" t="s">
        <v>357</v>
      </c>
      <c r="Q39" s="38" t="s">
        <v>837</v>
      </c>
      <c r="R39" s="38" t="s">
        <v>833</v>
      </c>
    </row>
    <row r="40" spans="1:24" ht="15.75" customHeight="1">
      <c r="Q40" s="38" t="s">
        <v>836</v>
      </c>
      <c r="T40" s="32"/>
    </row>
  </sheetData>
  <sortState columnSort="1" ref="E25:L32">
    <sortCondition ref="E27:L27"/>
  </sortState>
  <phoneticPr fontId="8"/>
  <pageMargins left="0.5" right="0.5" top="0.5" bottom="0.75" header="0.5" footer="0.5"/>
  <pageSetup scale="46" orientation="landscape" horizontalDpi="4294967292" verticalDpi="4294967292"/>
  <headerFooter>
    <oddFooter>&amp;Lrbd-office/&amp;F/&amp;A  &amp;D 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64"/>
  <sheetViews>
    <sheetView topLeftCell="A17" workbookViewId="0">
      <selection activeCell="AI43" sqref="AI43"/>
    </sheetView>
  </sheetViews>
  <sheetFormatPr baseColWidth="10" defaultColWidth="13" defaultRowHeight="15.75" customHeight="1" x14ac:dyDescent="0"/>
  <cols>
    <col min="1" max="1" width="9.5" style="108" bestFit="1" customWidth="1"/>
    <col min="2" max="2" width="17.5" style="108" bestFit="1" customWidth="1"/>
    <col min="3" max="3" width="6" style="108" bestFit="1" customWidth="1"/>
    <col min="4" max="4" width="16" style="107" bestFit="1" customWidth="1"/>
    <col min="5" max="5" width="13" style="108"/>
    <col min="6" max="6" width="17.1640625" style="108" bestFit="1" customWidth="1"/>
    <col min="7" max="7" width="22.33203125" style="108" bestFit="1" customWidth="1"/>
    <col min="8" max="8" width="12.1640625" style="108" bestFit="1" customWidth="1"/>
    <col min="9" max="9" width="18.1640625" style="108" bestFit="1" customWidth="1"/>
    <col min="10" max="10" width="25.33203125" style="108" bestFit="1" customWidth="1"/>
    <col min="11" max="11" width="29.5" style="108" bestFit="1" customWidth="1"/>
    <col min="12" max="12" width="36.1640625" style="108" bestFit="1" customWidth="1"/>
    <col min="13" max="13" width="4.1640625" style="108" customWidth="1"/>
    <col min="14" max="14" width="26.83203125" style="108" bestFit="1" customWidth="1"/>
    <col min="15" max="15" width="7.33203125" style="108" customWidth="1"/>
    <col min="16" max="16" width="29.5" style="108" bestFit="1" customWidth="1"/>
    <col min="17" max="17" width="31.33203125" style="108" bestFit="1" customWidth="1"/>
    <col min="18" max="18" width="21.1640625" style="108" bestFit="1" customWidth="1"/>
    <col min="19" max="19" width="13.1640625" style="108" bestFit="1" customWidth="1"/>
    <col min="20" max="20" width="14.5" style="108" bestFit="1" customWidth="1"/>
    <col min="21" max="21" width="5.1640625" style="108" bestFit="1" customWidth="1"/>
    <col min="22" max="22" width="21.6640625" style="108" bestFit="1" customWidth="1"/>
    <col min="23" max="23" width="24.6640625" style="108" bestFit="1" customWidth="1"/>
    <col min="24" max="24" width="3.83203125" style="108" customWidth="1"/>
    <col min="25" max="25" width="19.5" style="108" bestFit="1" customWidth="1"/>
    <col min="26" max="26" width="21" style="108" bestFit="1" customWidth="1"/>
    <col min="27" max="27" width="4.1640625" style="108" customWidth="1"/>
    <col min="28" max="28" width="31" style="108" bestFit="1" customWidth="1"/>
    <col min="29" max="29" width="15.6640625" style="108" bestFit="1" customWidth="1"/>
    <col min="30" max="30" width="20.6640625" style="108" bestFit="1" customWidth="1"/>
    <col min="31" max="31" width="3.6640625" style="108" customWidth="1"/>
    <col min="32" max="32" width="18.83203125" style="108" bestFit="1" customWidth="1"/>
    <col min="33" max="33" width="21" style="108" bestFit="1" customWidth="1"/>
    <col min="34" max="34" width="3.6640625" style="108" customWidth="1"/>
    <col min="35" max="35" width="20.33203125" style="108" bestFit="1" customWidth="1"/>
    <col min="36" max="36" width="21" style="108" bestFit="1" customWidth="1"/>
    <col min="37" max="37" width="16.1640625" style="108" bestFit="1" customWidth="1"/>
    <col min="38" max="38" width="4.6640625" style="108" customWidth="1"/>
    <col min="39" max="39" width="11.5" style="108" bestFit="1" customWidth="1"/>
    <col min="40" max="40" width="13.33203125" style="108" bestFit="1" customWidth="1"/>
    <col min="41" max="41" width="23.6640625" style="108" bestFit="1" customWidth="1"/>
    <col min="42" max="42" width="14.1640625" style="108" bestFit="1" customWidth="1"/>
    <col min="43" max="43" width="4.33203125" style="108" customWidth="1"/>
    <col min="44" max="44" width="11.6640625" style="108" bestFit="1" customWidth="1"/>
    <col min="45" max="45" width="9.6640625" style="108" bestFit="1" customWidth="1"/>
    <col min="46" max="46" width="21" style="108" bestFit="1" customWidth="1"/>
    <col min="47" max="47" width="17.5" style="108" bestFit="1" customWidth="1"/>
    <col min="48" max="48" width="16.1640625" style="108" bestFit="1" customWidth="1"/>
    <col min="49" max="49" width="12.33203125" style="108" customWidth="1"/>
    <col min="50" max="50" width="11.33203125" style="108" bestFit="1" customWidth="1"/>
    <col min="51" max="52" width="19.1640625" style="108" bestFit="1" customWidth="1"/>
    <col min="53" max="16384" width="13" style="108"/>
  </cols>
  <sheetData>
    <row r="1" spans="1:52" ht="15.75" customHeight="1">
      <c r="A1" s="107" t="s">
        <v>162</v>
      </c>
      <c r="B1" s="107" t="s">
        <v>50</v>
      </c>
      <c r="C1" s="108" t="s">
        <v>394</v>
      </c>
    </row>
    <row r="4" spans="1:52" ht="15.75" customHeight="1">
      <c r="A4" s="108">
        <v>-9</v>
      </c>
      <c r="B4" s="108">
        <f t="shared" ref="B4" si="0">IF(A4,INT(46/(2^ABS(A4))),"")</f>
        <v>0</v>
      </c>
      <c r="C4" s="109">
        <f>(46/(2^ABS(A4)))/B$59</f>
        <v>1.953125E-3</v>
      </c>
      <c r="D4" s="107" t="s">
        <v>466</v>
      </c>
      <c r="K4" s="110" t="s">
        <v>689</v>
      </c>
      <c r="AT4" s="108" t="s">
        <v>464</v>
      </c>
      <c r="AV4" s="108" t="s">
        <v>465</v>
      </c>
      <c r="AX4" s="108" t="s">
        <v>469</v>
      </c>
      <c r="AZ4" s="108" t="s">
        <v>468</v>
      </c>
    </row>
    <row r="5" spans="1:52" ht="15.75" customHeight="1">
      <c r="AT5" s="108" t="s">
        <v>165</v>
      </c>
      <c r="AV5" s="108" t="s">
        <v>165</v>
      </c>
      <c r="AX5" s="108" t="s">
        <v>165</v>
      </c>
      <c r="AZ5" s="108" t="s">
        <v>165</v>
      </c>
    </row>
    <row r="6" spans="1:52" ht="15.75" customHeight="1">
      <c r="AT6" s="111" t="s">
        <v>165</v>
      </c>
      <c r="AU6" s="111"/>
      <c r="AV6" s="111" t="s">
        <v>165</v>
      </c>
      <c r="AW6" s="110"/>
      <c r="AX6" s="111" t="s">
        <v>165</v>
      </c>
      <c r="AY6" s="111"/>
      <c r="AZ6" s="111" t="s">
        <v>165</v>
      </c>
    </row>
    <row r="7" spans="1:52" ht="15.75" customHeight="1">
      <c r="AU7" s="108" t="s">
        <v>165</v>
      </c>
      <c r="AY7" s="108" t="s">
        <v>165</v>
      </c>
    </row>
    <row r="8" spans="1:52" ht="15.75" customHeight="1">
      <c r="A8" s="108">
        <v>-8</v>
      </c>
      <c r="B8" s="108">
        <f t="shared" ref="B8" si="1">IF(A8,INT(46/(2^ABS(A8))),"")</f>
        <v>0</v>
      </c>
      <c r="C8" s="109">
        <f>(46/(2^ABS(A8)))/B$59</f>
        <v>3.90625E-3</v>
      </c>
      <c r="D8" s="107" t="s">
        <v>404</v>
      </c>
      <c r="F8" s="108" t="s">
        <v>423</v>
      </c>
      <c r="H8" s="108" t="s">
        <v>422</v>
      </c>
      <c r="I8" s="112" t="s">
        <v>424</v>
      </c>
      <c r="J8" s="107" t="s">
        <v>419</v>
      </c>
      <c r="L8" s="108" t="s">
        <v>421</v>
      </c>
      <c r="AB8" s="108" t="s">
        <v>459</v>
      </c>
      <c r="AD8" s="108" t="s">
        <v>461</v>
      </c>
      <c r="AJ8" s="112" t="s">
        <v>405</v>
      </c>
      <c r="AO8" s="108" t="s">
        <v>398</v>
      </c>
      <c r="AU8" s="108" t="s">
        <v>462</v>
      </c>
      <c r="AY8" s="108" t="s">
        <v>467</v>
      </c>
    </row>
    <row r="9" spans="1:52" ht="15.75" customHeight="1">
      <c r="F9" s="108" t="s">
        <v>165</v>
      </c>
      <c r="H9" s="108" t="s">
        <v>165</v>
      </c>
      <c r="J9" s="107" t="s">
        <v>420</v>
      </c>
      <c r="L9" s="108" t="s">
        <v>165</v>
      </c>
      <c r="AB9" s="108" t="s">
        <v>460</v>
      </c>
      <c r="AD9" s="108" t="s">
        <v>165</v>
      </c>
      <c r="AJ9" s="108" t="s">
        <v>397</v>
      </c>
      <c r="AO9" s="108" t="s">
        <v>399</v>
      </c>
      <c r="AU9" s="108" t="s">
        <v>463</v>
      </c>
      <c r="AY9" s="108" t="s">
        <v>165</v>
      </c>
    </row>
    <row r="10" spans="1:52" ht="15.75" customHeight="1">
      <c r="F10" s="108" t="s">
        <v>165</v>
      </c>
      <c r="H10" s="108" t="s">
        <v>165</v>
      </c>
      <c r="J10" s="107" t="s">
        <v>409</v>
      </c>
      <c r="L10" s="108" t="s">
        <v>165</v>
      </c>
      <c r="AB10" s="108" t="s">
        <v>165</v>
      </c>
      <c r="AD10" s="108" t="s">
        <v>165</v>
      </c>
      <c r="AJ10" s="108" t="s">
        <v>165</v>
      </c>
      <c r="AO10" s="108" t="s">
        <v>165</v>
      </c>
      <c r="AU10" s="108" t="s">
        <v>165</v>
      </c>
      <c r="AY10" s="108" t="s">
        <v>165</v>
      </c>
    </row>
    <row r="11" spans="1:52" ht="15.75" customHeight="1">
      <c r="F11" s="111" t="s">
        <v>165</v>
      </c>
      <c r="G11" s="111"/>
      <c r="H11" s="111" t="s">
        <v>165</v>
      </c>
      <c r="J11" s="111" t="s">
        <v>165</v>
      </c>
      <c r="K11" s="111"/>
      <c r="L11" s="111" t="s">
        <v>165</v>
      </c>
      <c r="M11" s="110"/>
      <c r="AB11" s="111" t="s">
        <v>165</v>
      </c>
      <c r="AC11" s="111"/>
      <c r="AD11" s="111" t="s">
        <v>165</v>
      </c>
      <c r="AJ11" s="111" t="s">
        <v>165</v>
      </c>
      <c r="AK11" s="111"/>
      <c r="AL11" s="111"/>
      <c r="AM11" s="111"/>
      <c r="AN11" s="111"/>
      <c r="AO11" s="111" t="s">
        <v>165</v>
      </c>
      <c r="AP11" s="110"/>
      <c r="AQ11" s="110"/>
      <c r="AR11" s="110"/>
      <c r="AU11" s="111" t="s">
        <v>165</v>
      </c>
      <c r="AV11" s="111"/>
      <c r="AW11" s="111"/>
      <c r="AX11" s="111"/>
      <c r="AY11" s="111" t="s">
        <v>165</v>
      </c>
    </row>
    <row r="12" spans="1:52" ht="15.75" customHeight="1">
      <c r="G12" s="108" t="s">
        <v>165</v>
      </c>
      <c r="K12" s="108" t="s">
        <v>165</v>
      </c>
      <c r="AC12" s="108" t="s">
        <v>165</v>
      </c>
      <c r="AJ12" s="108" t="s">
        <v>335</v>
      </c>
      <c r="AK12" s="108" t="s">
        <v>165</v>
      </c>
      <c r="AN12" s="108" t="s">
        <v>165</v>
      </c>
      <c r="AV12" s="108" t="s">
        <v>165</v>
      </c>
    </row>
    <row r="13" spans="1:52" ht="15.75" customHeight="1">
      <c r="G13" s="108" t="s">
        <v>165</v>
      </c>
      <c r="K13" s="108" t="s">
        <v>165</v>
      </c>
      <c r="AC13" s="108" t="s">
        <v>165</v>
      </c>
      <c r="AJ13" s="108" t="s">
        <v>335</v>
      </c>
      <c r="AK13" s="108" t="s">
        <v>165</v>
      </c>
      <c r="AN13" s="108" t="s">
        <v>165</v>
      </c>
      <c r="AV13" s="108" t="s">
        <v>165</v>
      </c>
    </row>
    <row r="14" spans="1:52" ht="15.75" customHeight="1">
      <c r="A14" s="108">
        <v>-7</v>
      </c>
      <c r="B14" s="108">
        <f t="shared" ref="B14:B19" si="2">IF(A14,INT(46/(2^ABS(A14))),"")</f>
        <v>0</v>
      </c>
      <c r="C14" s="109">
        <f>(46/(2^ABS(A14)))/B$59</f>
        <v>7.8125E-3</v>
      </c>
      <c r="D14" s="107" t="s">
        <v>395</v>
      </c>
      <c r="G14" s="108" t="s">
        <v>411</v>
      </c>
      <c r="I14" s="113" t="s">
        <v>425</v>
      </c>
      <c r="K14" s="108" t="s">
        <v>413</v>
      </c>
      <c r="AC14" s="108" t="s">
        <v>445</v>
      </c>
      <c r="AF14" s="108" t="s">
        <v>447</v>
      </c>
      <c r="AJ14" s="108" t="s">
        <v>400</v>
      </c>
      <c r="AK14" s="113" t="s">
        <v>403</v>
      </c>
      <c r="AN14" s="108" t="s">
        <v>393</v>
      </c>
      <c r="AP14" s="108" t="s">
        <v>456</v>
      </c>
      <c r="AR14" s="108" t="s">
        <v>454</v>
      </c>
      <c r="AT14" s="114" t="s">
        <v>455</v>
      </c>
      <c r="AV14" s="107" t="s">
        <v>451</v>
      </c>
      <c r="AW14" s="107"/>
      <c r="AX14" s="107"/>
      <c r="AZ14" s="108" t="s">
        <v>453</v>
      </c>
    </row>
    <row r="15" spans="1:52" ht="15.75" customHeight="1">
      <c r="A15" s="107"/>
      <c r="B15" s="108" t="str">
        <f t="shared" si="2"/>
        <v/>
      </c>
      <c r="C15" s="115"/>
      <c r="G15" s="108" t="s">
        <v>412</v>
      </c>
      <c r="K15" s="108" t="s">
        <v>414</v>
      </c>
      <c r="AC15" s="108" t="s">
        <v>446</v>
      </c>
      <c r="AF15" s="108" t="s">
        <v>449</v>
      </c>
      <c r="AJ15" s="108" t="s">
        <v>401</v>
      </c>
      <c r="AK15" s="112" t="s">
        <v>406</v>
      </c>
      <c r="AN15" s="108" t="s">
        <v>396</v>
      </c>
      <c r="AP15" s="108" t="s">
        <v>165</v>
      </c>
      <c r="AR15" s="108" t="s">
        <v>165</v>
      </c>
      <c r="AT15" s="108" t="s">
        <v>165</v>
      </c>
      <c r="AV15" s="107" t="s">
        <v>452</v>
      </c>
      <c r="AW15" s="107"/>
      <c r="AX15" s="107"/>
      <c r="AZ15" s="108" t="s">
        <v>165</v>
      </c>
    </row>
    <row r="16" spans="1:52" ht="15.75" customHeight="1">
      <c r="A16" s="107"/>
      <c r="B16" s="108" t="str">
        <f t="shared" si="2"/>
        <v/>
      </c>
      <c r="C16" s="115"/>
      <c r="G16" s="108" t="s">
        <v>409</v>
      </c>
      <c r="K16" s="108" t="s">
        <v>409</v>
      </c>
      <c r="AC16" s="108" t="s">
        <v>448</v>
      </c>
      <c r="AF16" s="108" t="s">
        <v>165</v>
      </c>
      <c r="AJ16" s="108" t="s">
        <v>402</v>
      </c>
      <c r="AN16" s="108" t="s">
        <v>165</v>
      </c>
      <c r="AP16" s="108" t="s">
        <v>165</v>
      </c>
      <c r="AR16" s="108" t="s">
        <v>165</v>
      </c>
      <c r="AT16" s="108" t="s">
        <v>165</v>
      </c>
      <c r="AV16" s="108" t="s">
        <v>165</v>
      </c>
      <c r="AZ16" s="108" t="s">
        <v>165</v>
      </c>
    </row>
    <row r="17" spans="1:52" ht="15.75" customHeight="1">
      <c r="B17" s="108" t="str">
        <f t="shared" si="2"/>
        <v/>
      </c>
      <c r="C17" s="115"/>
      <c r="G17" s="111" t="s">
        <v>165</v>
      </c>
      <c r="H17" s="111"/>
      <c r="I17" s="111"/>
      <c r="J17" s="111"/>
      <c r="K17" s="111" t="s">
        <v>165</v>
      </c>
      <c r="AC17" s="111" t="s">
        <v>165</v>
      </c>
      <c r="AD17" s="111"/>
      <c r="AE17" s="111"/>
      <c r="AF17" s="111" t="s">
        <v>165</v>
      </c>
      <c r="AN17" s="111" t="s">
        <v>165</v>
      </c>
      <c r="AO17" s="111"/>
      <c r="AP17" s="111" t="s">
        <v>165</v>
      </c>
      <c r="AQ17" s="110"/>
      <c r="AR17" s="111" t="s">
        <v>165</v>
      </c>
      <c r="AS17" s="111"/>
      <c r="AT17" s="111" t="s">
        <v>165</v>
      </c>
      <c r="AV17" s="111" t="s">
        <v>165</v>
      </c>
      <c r="AW17" s="111"/>
      <c r="AX17" s="111"/>
      <c r="AY17" s="111"/>
      <c r="AZ17" s="111" t="s">
        <v>165</v>
      </c>
    </row>
    <row r="18" spans="1:52" ht="15.75" customHeight="1">
      <c r="B18" s="108" t="str">
        <f t="shared" si="2"/>
        <v/>
      </c>
      <c r="C18" s="115"/>
      <c r="G18" s="108" t="s">
        <v>335</v>
      </c>
      <c r="J18" s="108" t="s">
        <v>165</v>
      </c>
      <c r="AD18" s="108" t="s">
        <v>165</v>
      </c>
      <c r="AO18" s="108" t="s">
        <v>165</v>
      </c>
      <c r="AS18" s="108" t="s">
        <v>165</v>
      </c>
      <c r="AY18" s="108" t="s">
        <v>165</v>
      </c>
    </row>
    <row r="19" spans="1:52" ht="15.75" customHeight="1">
      <c r="B19" s="108" t="str">
        <f t="shared" si="2"/>
        <v/>
      </c>
      <c r="C19" s="115"/>
      <c r="G19" s="108" t="s">
        <v>335</v>
      </c>
      <c r="J19" s="108" t="s">
        <v>165</v>
      </c>
      <c r="P19" s="116"/>
      <c r="Q19" s="116"/>
      <c r="AD19" s="108" t="s">
        <v>165</v>
      </c>
      <c r="AO19" s="108" t="s">
        <v>165</v>
      </c>
      <c r="AS19" s="108" t="s">
        <v>165</v>
      </c>
      <c r="AY19" s="108" t="s">
        <v>165</v>
      </c>
    </row>
    <row r="20" spans="1:52" ht="15.75" customHeight="1">
      <c r="A20" s="117">
        <v>-6</v>
      </c>
      <c r="B20" s="108">
        <f t="shared" ref="B20:B58" si="3">IF(A20,INT(46/(2^ABS(A20))),"")</f>
        <v>0</v>
      </c>
      <c r="C20" s="118">
        <f>(46/(2^ABS(A20)))/B$59</f>
        <v>1.5625E-2</v>
      </c>
      <c r="D20" s="119" t="s">
        <v>134</v>
      </c>
      <c r="G20" s="108" t="s">
        <v>415</v>
      </c>
      <c r="J20" s="116" t="s">
        <v>426</v>
      </c>
      <c r="K20" s="120" t="s">
        <v>684</v>
      </c>
      <c r="L20" s="116" t="s">
        <v>418</v>
      </c>
      <c r="M20" s="116"/>
      <c r="N20" s="108" t="s">
        <v>36</v>
      </c>
      <c r="R20" s="116" t="s">
        <v>37</v>
      </c>
      <c r="V20" s="107" t="s">
        <v>34</v>
      </c>
      <c r="W20" s="108" t="s">
        <v>35</v>
      </c>
      <c r="Y20" s="107" t="s">
        <v>38</v>
      </c>
      <c r="AB20" s="108" t="s">
        <v>39</v>
      </c>
      <c r="AD20" s="107" t="s">
        <v>377</v>
      </c>
      <c r="AE20" s="116"/>
      <c r="AG20" s="116" t="s">
        <v>26</v>
      </c>
      <c r="AH20" s="116"/>
      <c r="AI20" s="107" t="s">
        <v>376</v>
      </c>
      <c r="AK20" s="108" t="s">
        <v>27</v>
      </c>
      <c r="AM20" s="108" t="s">
        <v>28</v>
      </c>
      <c r="AO20" s="108" t="s">
        <v>392</v>
      </c>
      <c r="AS20" s="121" t="s">
        <v>29</v>
      </c>
      <c r="AY20" s="108" t="s">
        <v>450</v>
      </c>
    </row>
    <row r="21" spans="1:52" ht="15.75" customHeight="1">
      <c r="A21" s="117"/>
      <c r="B21" s="108" t="str">
        <f t="shared" si="3"/>
        <v/>
      </c>
      <c r="C21" s="115"/>
      <c r="D21" s="119"/>
      <c r="G21" s="108" t="s">
        <v>416</v>
      </c>
      <c r="J21" s="116" t="s">
        <v>410</v>
      </c>
      <c r="K21" s="120" t="s">
        <v>685</v>
      </c>
      <c r="L21" s="108" t="s">
        <v>408</v>
      </c>
      <c r="N21" s="108" t="s">
        <v>40</v>
      </c>
      <c r="P21" s="120" t="s">
        <v>684</v>
      </c>
      <c r="R21" s="116" t="s">
        <v>41</v>
      </c>
      <c r="V21" s="107" t="s">
        <v>386</v>
      </c>
      <c r="W21" s="108">
        <v>1850</v>
      </c>
      <c r="Y21" s="108" t="s">
        <v>385</v>
      </c>
      <c r="AB21" s="108" t="s">
        <v>384</v>
      </c>
      <c r="AD21" s="108" t="s">
        <v>378</v>
      </c>
      <c r="AE21" s="116"/>
      <c r="AG21" s="116" t="s">
        <v>379</v>
      </c>
      <c r="AH21" s="116"/>
      <c r="AI21" s="108" t="s">
        <v>165</v>
      </c>
      <c r="AK21" s="108" t="s">
        <v>165</v>
      </c>
      <c r="AM21" s="108" t="s">
        <v>457</v>
      </c>
      <c r="AO21" s="108" t="s">
        <v>458</v>
      </c>
      <c r="AS21" s="108">
        <v>1815</v>
      </c>
      <c r="AY21" s="108">
        <v>1818</v>
      </c>
    </row>
    <row r="22" spans="1:52" ht="15.75" customHeight="1">
      <c r="A22" s="117"/>
      <c r="B22" s="108" t="str">
        <f t="shared" si="3"/>
        <v/>
      </c>
      <c r="C22" s="115"/>
      <c r="D22" s="119"/>
      <c r="G22" s="108" t="s">
        <v>417</v>
      </c>
      <c r="J22" s="116" t="s">
        <v>409</v>
      </c>
      <c r="K22" s="122" t="s">
        <v>688</v>
      </c>
      <c r="L22" s="108" t="s">
        <v>407</v>
      </c>
      <c r="N22" s="108" t="s">
        <v>387</v>
      </c>
      <c r="P22" s="120" t="s">
        <v>685</v>
      </c>
      <c r="R22" s="116" t="s">
        <v>388</v>
      </c>
      <c r="V22" s="108" t="s">
        <v>165</v>
      </c>
      <c r="W22" s="108" t="s">
        <v>165</v>
      </c>
      <c r="Y22" s="108" t="s">
        <v>165</v>
      </c>
      <c r="AB22" s="108" t="s">
        <v>165</v>
      </c>
      <c r="AD22" s="108" t="s">
        <v>165</v>
      </c>
      <c r="AG22" s="108" t="s">
        <v>165</v>
      </c>
      <c r="AI22" s="108" t="s">
        <v>165</v>
      </c>
      <c r="AK22" s="108" t="s">
        <v>165</v>
      </c>
      <c r="AM22" s="108" t="s">
        <v>165</v>
      </c>
      <c r="AO22" s="108" t="s">
        <v>165</v>
      </c>
      <c r="AS22" s="108" t="s">
        <v>165</v>
      </c>
      <c r="AY22" s="108" t="s">
        <v>165</v>
      </c>
    </row>
    <row r="23" spans="1:52" s="110" customFormat="1" ht="15.75" customHeight="1">
      <c r="A23" s="123"/>
      <c r="B23" s="110" t="str">
        <f t="shared" si="3"/>
        <v/>
      </c>
      <c r="C23" s="124"/>
      <c r="D23" s="125"/>
      <c r="E23" s="108"/>
      <c r="J23" s="110" t="s">
        <v>165</v>
      </c>
      <c r="K23" s="122" t="s">
        <v>686</v>
      </c>
      <c r="L23" s="110" t="s">
        <v>165</v>
      </c>
      <c r="N23" s="110" t="s">
        <v>165</v>
      </c>
      <c r="P23" s="122" t="s">
        <v>688</v>
      </c>
      <c r="Q23" s="108"/>
      <c r="R23" s="110" t="s">
        <v>165</v>
      </c>
      <c r="V23" s="123" t="s">
        <v>165</v>
      </c>
      <c r="W23" s="110" t="s">
        <v>165</v>
      </c>
      <c r="X23" s="126"/>
      <c r="Y23" s="110" t="s">
        <v>165</v>
      </c>
      <c r="AB23" s="110" t="s">
        <v>165</v>
      </c>
      <c r="AD23" s="110" t="s">
        <v>165</v>
      </c>
      <c r="AG23" s="110" t="s">
        <v>165</v>
      </c>
      <c r="AH23" s="126"/>
      <c r="AI23" s="110" t="s">
        <v>165</v>
      </c>
      <c r="AK23" s="110" t="s">
        <v>165</v>
      </c>
      <c r="AM23" s="110" t="s">
        <v>165</v>
      </c>
      <c r="AO23" s="110" t="s">
        <v>165</v>
      </c>
      <c r="AP23" s="126"/>
      <c r="AQ23" s="126"/>
      <c r="AR23" s="126"/>
      <c r="AS23" s="110" t="s">
        <v>165</v>
      </c>
      <c r="AY23" s="110" t="s">
        <v>165</v>
      </c>
    </row>
    <row r="24" spans="1:52" s="110" customFormat="1" ht="15.75" customHeight="1">
      <c r="A24" s="123"/>
      <c r="B24" s="110" t="str">
        <f t="shared" ref="B24" si="4">IF(A24,INT(46/(2^ABS(A24))),"")</f>
        <v/>
      </c>
      <c r="C24" s="124"/>
      <c r="D24" s="125"/>
      <c r="E24" s="108"/>
      <c r="J24" s="110" t="s">
        <v>165</v>
      </c>
      <c r="K24" s="122" t="s">
        <v>689</v>
      </c>
      <c r="L24" s="110" t="s">
        <v>165</v>
      </c>
      <c r="N24" s="110" t="s">
        <v>165</v>
      </c>
      <c r="P24" s="122" t="s">
        <v>687</v>
      </c>
      <c r="Q24" s="108"/>
      <c r="R24" s="110" t="s">
        <v>165</v>
      </c>
      <c r="V24" s="123" t="s">
        <v>165</v>
      </c>
      <c r="W24" s="110" t="s">
        <v>165</v>
      </c>
      <c r="X24" s="126"/>
      <c r="Y24" s="110" t="s">
        <v>165</v>
      </c>
      <c r="AB24" s="110" t="s">
        <v>165</v>
      </c>
      <c r="AD24" s="110" t="s">
        <v>165</v>
      </c>
      <c r="AG24" s="110" t="s">
        <v>165</v>
      </c>
      <c r="AH24" s="126"/>
      <c r="AI24" s="110" t="s">
        <v>165</v>
      </c>
      <c r="AK24" s="110" t="s">
        <v>165</v>
      </c>
      <c r="AM24" s="110" t="s">
        <v>165</v>
      </c>
      <c r="AO24" s="110" t="s">
        <v>165</v>
      </c>
      <c r="AP24" s="126"/>
      <c r="AQ24" s="126"/>
      <c r="AR24" s="126"/>
      <c r="AS24" s="110" t="s">
        <v>165</v>
      </c>
      <c r="AY24" s="110" t="s">
        <v>165</v>
      </c>
    </row>
    <row r="25" spans="1:52" ht="15.75" customHeight="1">
      <c r="A25" s="117"/>
      <c r="B25" s="108" t="str">
        <f t="shared" si="3"/>
        <v/>
      </c>
      <c r="C25" s="115"/>
      <c r="D25" s="119"/>
      <c r="J25" s="111" t="s">
        <v>165</v>
      </c>
      <c r="K25" s="111" t="s">
        <v>165</v>
      </c>
      <c r="L25" s="111" t="s">
        <v>165</v>
      </c>
      <c r="M25" s="110"/>
      <c r="N25" s="111" t="s">
        <v>165</v>
      </c>
      <c r="O25" s="111"/>
      <c r="P25" s="111"/>
      <c r="Q25" s="111"/>
      <c r="R25" s="111" t="s">
        <v>165</v>
      </c>
      <c r="V25" s="127" t="s">
        <v>165</v>
      </c>
      <c r="W25" s="111" t="s">
        <v>165</v>
      </c>
      <c r="X25" s="107"/>
      <c r="Y25" s="111" t="s">
        <v>165</v>
      </c>
      <c r="Z25" s="111"/>
      <c r="AA25" s="111"/>
      <c r="AB25" s="111" t="s">
        <v>165</v>
      </c>
      <c r="AD25" s="111" t="s">
        <v>165</v>
      </c>
      <c r="AE25" s="111"/>
      <c r="AF25" s="111"/>
      <c r="AG25" s="111" t="s">
        <v>165</v>
      </c>
      <c r="AH25" s="107"/>
      <c r="AI25" s="111" t="s">
        <v>165</v>
      </c>
      <c r="AJ25" s="111"/>
      <c r="AK25" s="111" t="s">
        <v>165</v>
      </c>
      <c r="AM25" s="111" t="s">
        <v>165</v>
      </c>
      <c r="AN25" s="111"/>
      <c r="AO25" s="111" t="s">
        <v>165</v>
      </c>
      <c r="AP25" s="107"/>
      <c r="AQ25" s="107"/>
      <c r="AR25" s="107"/>
      <c r="AS25" s="111" t="s">
        <v>165</v>
      </c>
      <c r="AT25" s="111"/>
      <c r="AU25" s="111"/>
      <c r="AV25" s="111"/>
      <c r="AW25" s="111"/>
      <c r="AX25" s="111"/>
      <c r="AY25" s="111" t="s">
        <v>165</v>
      </c>
    </row>
    <row r="26" spans="1:52" ht="15.75" customHeight="1">
      <c r="A26" s="117"/>
      <c r="B26" s="108" t="str">
        <f t="shared" si="3"/>
        <v/>
      </c>
      <c r="C26" s="115"/>
      <c r="D26" s="119"/>
      <c r="K26" s="108" t="s">
        <v>165</v>
      </c>
      <c r="P26" s="108" t="s">
        <v>165</v>
      </c>
      <c r="R26" s="108" t="s">
        <v>165</v>
      </c>
      <c r="V26" s="108" t="s">
        <v>165</v>
      </c>
      <c r="Z26" s="108" t="s">
        <v>165</v>
      </c>
      <c r="AF26" s="108" t="s">
        <v>165</v>
      </c>
      <c r="AJ26" s="108" t="s">
        <v>165</v>
      </c>
      <c r="AN26" s="108" t="s">
        <v>165</v>
      </c>
      <c r="AV26" s="108" t="s">
        <v>165</v>
      </c>
    </row>
    <row r="27" spans="1:52" ht="15.75" customHeight="1">
      <c r="A27" s="117"/>
      <c r="B27" s="108" t="str">
        <f t="shared" si="3"/>
        <v/>
      </c>
      <c r="C27" s="115"/>
      <c r="D27" s="119"/>
      <c r="K27" s="108" t="s">
        <v>100</v>
      </c>
      <c r="P27" s="108" t="s">
        <v>31</v>
      </c>
      <c r="R27" s="108" t="s">
        <v>692</v>
      </c>
      <c r="T27" s="108" t="s">
        <v>693</v>
      </c>
      <c r="V27" s="108" t="s">
        <v>165</v>
      </c>
      <c r="Z27" s="108" t="s">
        <v>165</v>
      </c>
      <c r="AF27" s="108" t="s">
        <v>165</v>
      </c>
      <c r="AJ27" s="108" t="s">
        <v>165</v>
      </c>
      <c r="AN27" s="108" t="s">
        <v>165</v>
      </c>
      <c r="AV27" s="108" t="s">
        <v>165</v>
      </c>
    </row>
    <row r="28" spans="1:52" ht="15.75" customHeight="1">
      <c r="A28" s="117">
        <v>-5</v>
      </c>
      <c r="B28" s="108">
        <f t="shared" si="3"/>
        <v>1</v>
      </c>
      <c r="C28" s="118">
        <f>(46/(2^ABS(A28)))/B$59</f>
        <v>3.125E-2</v>
      </c>
      <c r="D28" s="119" t="s">
        <v>133</v>
      </c>
      <c r="J28" s="107"/>
      <c r="K28" s="108" t="s">
        <v>46</v>
      </c>
      <c r="P28" s="108" t="s">
        <v>47</v>
      </c>
      <c r="R28" s="108" t="s">
        <v>165</v>
      </c>
      <c r="S28" s="128" t="s">
        <v>694</v>
      </c>
      <c r="T28" s="108" t="s">
        <v>165</v>
      </c>
      <c r="U28" s="107"/>
      <c r="V28" s="108" t="s">
        <v>32</v>
      </c>
      <c r="Z28" s="108" t="s">
        <v>33</v>
      </c>
      <c r="AD28" s="107"/>
      <c r="AF28" s="108" t="s">
        <v>24</v>
      </c>
      <c r="AJ28" s="108" t="s">
        <v>374</v>
      </c>
      <c r="AM28" s="107"/>
      <c r="AN28" s="107" t="s">
        <v>369</v>
      </c>
      <c r="AV28" s="121" t="s">
        <v>371</v>
      </c>
    </row>
    <row r="29" spans="1:52" ht="15.75" customHeight="1">
      <c r="A29" s="117"/>
      <c r="B29" s="108" t="str">
        <f t="shared" si="3"/>
        <v/>
      </c>
      <c r="C29" s="115"/>
      <c r="D29" s="119"/>
      <c r="J29" s="107"/>
      <c r="K29" s="112" t="s">
        <v>47</v>
      </c>
      <c r="P29" s="108" t="s">
        <v>389</v>
      </c>
      <c r="R29" s="110" t="s">
        <v>165</v>
      </c>
      <c r="S29" s="129"/>
      <c r="T29" s="110" t="s">
        <v>165</v>
      </c>
      <c r="U29" s="107"/>
      <c r="V29" s="108" t="s">
        <v>383</v>
      </c>
      <c r="Z29" s="108" t="s">
        <v>382</v>
      </c>
      <c r="AD29" s="107"/>
      <c r="AF29" s="108" t="s">
        <v>165</v>
      </c>
      <c r="AJ29" s="108" t="s">
        <v>375</v>
      </c>
      <c r="AM29" s="107"/>
      <c r="AN29" s="108" t="s">
        <v>370</v>
      </c>
      <c r="AV29" s="108" t="s">
        <v>372</v>
      </c>
    </row>
    <row r="30" spans="1:52" ht="15.75" customHeight="1">
      <c r="A30" s="117"/>
      <c r="B30" s="108" t="str">
        <f t="shared" ref="B30:B31" si="5">IF(A30,INT(46/(2^ABS(A30))),"")</f>
        <v/>
      </c>
      <c r="C30" s="115"/>
      <c r="D30" s="119"/>
      <c r="J30" s="116"/>
      <c r="K30" s="108" t="s">
        <v>390</v>
      </c>
      <c r="L30" s="110"/>
      <c r="M30" s="110"/>
      <c r="P30" s="108" t="s">
        <v>165</v>
      </c>
      <c r="R30" s="110" t="s">
        <v>165</v>
      </c>
      <c r="S30" s="129"/>
      <c r="T30" s="110" t="s">
        <v>165</v>
      </c>
      <c r="U30" s="116"/>
      <c r="V30" s="108" t="s">
        <v>165</v>
      </c>
      <c r="W30" s="110"/>
      <c r="X30" s="110"/>
      <c r="Y30" s="110"/>
      <c r="Z30" s="108" t="s">
        <v>165</v>
      </c>
      <c r="AD30" s="116"/>
      <c r="AE30" s="110"/>
      <c r="AF30" s="108" t="s">
        <v>165</v>
      </c>
      <c r="AG30" s="110"/>
      <c r="AH30" s="110"/>
      <c r="AI30" s="110"/>
      <c r="AJ30" s="108" t="s">
        <v>165</v>
      </c>
      <c r="AM30" s="116"/>
      <c r="AN30" s="108" t="s">
        <v>165</v>
      </c>
      <c r="AV30" s="108" t="s">
        <v>165</v>
      </c>
    </row>
    <row r="31" spans="1:52" s="110" customFormat="1" ht="15.75" customHeight="1">
      <c r="A31" s="123"/>
      <c r="B31" s="110" t="str">
        <f t="shared" si="5"/>
        <v/>
      </c>
      <c r="C31" s="124"/>
      <c r="D31" s="125"/>
      <c r="E31" s="108"/>
      <c r="J31" s="129"/>
      <c r="K31" s="110" t="s">
        <v>165</v>
      </c>
      <c r="P31" s="110" t="s">
        <v>165</v>
      </c>
      <c r="R31" s="110" t="s">
        <v>165</v>
      </c>
      <c r="S31" s="129"/>
      <c r="T31" s="110" t="s">
        <v>165</v>
      </c>
      <c r="U31" s="129"/>
      <c r="V31" s="110" t="s">
        <v>165</v>
      </c>
      <c r="Z31" s="110" t="s">
        <v>165</v>
      </c>
      <c r="AD31" s="129"/>
      <c r="AF31" s="110" t="s">
        <v>165</v>
      </c>
      <c r="AJ31" s="110" t="s">
        <v>165</v>
      </c>
      <c r="AM31" s="129"/>
      <c r="AN31" s="110" t="s">
        <v>165</v>
      </c>
      <c r="AV31" s="110" t="s">
        <v>165</v>
      </c>
    </row>
    <row r="32" spans="1:52" ht="15.75" customHeight="1">
      <c r="A32" s="117"/>
      <c r="B32" s="108" t="str">
        <f t="shared" si="3"/>
        <v/>
      </c>
      <c r="C32" s="115"/>
      <c r="D32" s="119"/>
      <c r="J32" s="116"/>
      <c r="K32" s="111" t="s">
        <v>165</v>
      </c>
      <c r="L32" s="111"/>
      <c r="M32" s="111"/>
      <c r="N32" s="111"/>
      <c r="O32" s="111"/>
      <c r="P32" s="111" t="s">
        <v>165</v>
      </c>
      <c r="Q32" s="110"/>
      <c r="R32" s="111" t="s">
        <v>165</v>
      </c>
      <c r="S32" s="130"/>
      <c r="T32" s="111" t="s">
        <v>165</v>
      </c>
      <c r="U32" s="116"/>
      <c r="V32" s="111" t="s">
        <v>165</v>
      </c>
      <c r="W32" s="111"/>
      <c r="X32" s="111"/>
      <c r="Y32" s="111"/>
      <c r="Z32" s="111" t="s">
        <v>165</v>
      </c>
      <c r="AA32" s="110"/>
      <c r="AD32" s="116"/>
      <c r="AE32" s="110"/>
      <c r="AF32" s="111" t="s">
        <v>165</v>
      </c>
      <c r="AG32" s="111"/>
      <c r="AH32" s="111"/>
      <c r="AI32" s="111"/>
      <c r="AJ32" s="111" t="s">
        <v>165</v>
      </c>
      <c r="AM32" s="116"/>
      <c r="AN32" s="111" t="s">
        <v>165</v>
      </c>
      <c r="AO32" s="111"/>
      <c r="AP32" s="111"/>
      <c r="AQ32" s="111"/>
      <c r="AR32" s="111"/>
      <c r="AS32" s="111"/>
      <c r="AT32" s="111"/>
      <c r="AU32" s="111"/>
      <c r="AV32" s="111" t="s">
        <v>165</v>
      </c>
      <c r="AW32" s="110"/>
      <c r="AX32" s="110"/>
    </row>
    <row r="33" spans="1:47" ht="15.75" customHeight="1">
      <c r="A33" s="117"/>
      <c r="B33" s="108" t="str">
        <f t="shared" si="3"/>
        <v/>
      </c>
      <c r="C33" s="115"/>
      <c r="D33" s="119"/>
      <c r="L33" s="108" t="s">
        <v>165</v>
      </c>
      <c r="P33" s="108" t="s">
        <v>690</v>
      </c>
      <c r="Q33" s="110"/>
      <c r="R33" s="108" t="s">
        <v>165</v>
      </c>
      <c r="W33" s="108" t="s">
        <v>165</v>
      </c>
      <c r="Y33" s="108" t="s">
        <v>323</v>
      </c>
      <c r="AE33" s="110"/>
      <c r="AG33" s="108" t="s">
        <v>165</v>
      </c>
      <c r="AO33" s="108" t="s">
        <v>165</v>
      </c>
    </row>
    <row r="34" spans="1:47" ht="15.75" customHeight="1">
      <c r="A34" s="117"/>
      <c r="B34" s="108" t="str">
        <f t="shared" si="3"/>
        <v/>
      </c>
      <c r="C34" s="115"/>
      <c r="D34" s="119"/>
      <c r="L34" s="108" t="s">
        <v>165</v>
      </c>
      <c r="P34" s="108" t="s">
        <v>690</v>
      </c>
      <c r="R34" s="108" t="s">
        <v>165</v>
      </c>
      <c r="W34" s="108" t="s">
        <v>165</v>
      </c>
      <c r="Y34" s="108" t="s">
        <v>42</v>
      </c>
      <c r="AE34" s="110"/>
      <c r="AG34" s="108" t="s">
        <v>165</v>
      </c>
      <c r="AO34" s="108" t="s">
        <v>165</v>
      </c>
    </row>
    <row r="35" spans="1:47" ht="15.75" customHeight="1">
      <c r="A35" s="117">
        <v>-4</v>
      </c>
      <c r="B35" s="108">
        <f>IF(A35,INT(46/(2^ABS(A35))),"")</f>
        <v>2</v>
      </c>
      <c r="C35" s="118">
        <f>(46/(2^ABS(A35)))/B$59</f>
        <v>6.25E-2</v>
      </c>
      <c r="D35" s="119" t="s">
        <v>132</v>
      </c>
      <c r="L35" s="108" t="s">
        <v>100</v>
      </c>
      <c r="P35" s="108" t="s">
        <v>691</v>
      </c>
      <c r="Q35" s="107" t="s">
        <v>695</v>
      </c>
      <c r="W35" s="116" t="s">
        <v>30</v>
      </c>
      <c r="X35" s="116"/>
      <c r="Y35" s="108" t="s">
        <v>43</v>
      </c>
      <c r="AE35" s="110"/>
      <c r="AG35" s="107" t="s">
        <v>61</v>
      </c>
      <c r="AH35" s="107"/>
      <c r="AO35" s="114" t="s">
        <v>368</v>
      </c>
    </row>
    <row r="36" spans="1:47" ht="15.75" customHeight="1">
      <c r="A36" s="117"/>
      <c r="B36" s="108" t="str">
        <f t="shared" si="3"/>
        <v/>
      </c>
      <c r="C36" s="115"/>
      <c r="D36" s="119"/>
      <c r="L36" s="108" t="s">
        <v>427</v>
      </c>
      <c r="W36" s="116" t="s">
        <v>380</v>
      </c>
      <c r="X36" s="116"/>
      <c r="Y36" s="108" t="s">
        <v>44</v>
      </c>
      <c r="AE36" s="110"/>
      <c r="AG36" s="108" t="s">
        <v>60</v>
      </c>
      <c r="AO36" s="108" t="s">
        <v>227</v>
      </c>
    </row>
    <row r="37" spans="1:47" ht="15.75" customHeight="1">
      <c r="A37" s="117"/>
      <c r="B37" s="108" t="str">
        <f t="shared" si="3"/>
        <v/>
      </c>
      <c r="C37" s="115"/>
      <c r="D37" s="119"/>
      <c r="L37" s="112" t="s">
        <v>470</v>
      </c>
      <c r="W37" s="108" t="s">
        <v>165</v>
      </c>
      <c r="Y37" s="108" t="s">
        <v>45</v>
      </c>
      <c r="AE37" s="110"/>
      <c r="AG37" s="108" t="s">
        <v>23</v>
      </c>
      <c r="AO37" s="108" t="s">
        <v>228</v>
      </c>
    </row>
    <row r="38" spans="1:47" ht="15.75" customHeight="1">
      <c r="L38" s="108" t="s">
        <v>391</v>
      </c>
      <c r="W38" s="108" t="s">
        <v>165</v>
      </c>
      <c r="AE38" s="110"/>
      <c r="AG38" s="108" t="s">
        <v>373</v>
      </c>
      <c r="AO38" s="108" t="s">
        <v>226</v>
      </c>
      <c r="AP38" s="107"/>
      <c r="AQ38" s="107"/>
      <c r="AR38" s="107"/>
    </row>
    <row r="39" spans="1:47" ht="15.75" customHeight="1">
      <c r="B39" s="108" t="str">
        <f t="shared" si="3"/>
        <v/>
      </c>
      <c r="L39" s="111" t="s">
        <v>165</v>
      </c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 t="s">
        <v>165</v>
      </c>
      <c r="X39" s="110"/>
      <c r="AE39" s="110"/>
      <c r="AG39" s="111" t="s">
        <v>165</v>
      </c>
      <c r="AH39" s="111"/>
      <c r="AI39" s="111"/>
      <c r="AJ39" s="111"/>
      <c r="AK39" s="111"/>
      <c r="AL39" s="111"/>
      <c r="AM39" s="111"/>
      <c r="AN39" s="111"/>
      <c r="AO39" s="111" t="s">
        <v>165</v>
      </c>
      <c r="AP39" s="110"/>
      <c r="AQ39" s="110"/>
      <c r="AR39" s="110"/>
    </row>
    <row r="40" spans="1:47" ht="15.75" customHeight="1">
      <c r="B40" s="108" t="str">
        <f t="shared" si="3"/>
        <v/>
      </c>
      <c r="N40" s="108" t="s">
        <v>165</v>
      </c>
      <c r="P40" s="108" t="s">
        <v>165</v>
      </c>
      <c r="R40" s="108" t="s">
        <v>165</v>
      </c>
      <c r="AE40" s="110"/>
      <c r="AI40" s="108" t="s">
        <v>165</v>
      </c>
      <c r="AK40" s="108" t="s">
        <v>306</v>
      </c>
    </row>
    <row r="41" spans="1:47" ht="15.75" customHeight="1">
      <c r="N41" s="108" t="s">
        <v>165</v>
      </c>
      <c r="P41" s="108" t="s">
        <v>165</v>
      </c>
      <c r="R41" s="108" t="s">
        <v>165</v>
      </c>
      <c r="AE41" s="110"/>
      <c r="AI41" s="108" t="s">
        <v>165</v>
      </c>
      <c r="AK41" s="108" t="s">
        <v>306</v>
      </c>
    </row>
    <row r="42" spans="1:47" ht="15.75" customHeight="1">
      <c r="N42" s="108" t="s">
        <v>165</v>
      </c>
      <c r="P42" s="108" t="s">
        <v>165</v>
      </c>
      <c r="R42" s="108" t="s">
        <v>165</v>
      </c>
      <c r="AE42" s="110"/>
      <c r="AI42" s="108" t="s">
        <v>165</v>
      </c>
      <c r="AK42" s="108" t="s">
        <v>306</v>
      </c>
    </row>
    <row r="43" spans="1:47" ht="15.75" customHeight="1">
      <c r="A43" s="108">
        <v>-3</v>
      </c>
      <c r="B43" s="108">
        <f>IF(A43,INT(46/(2^ABS(A43))),"")</f>
        <v>5</v>
      </c>
      <c r="C43" s="131">
        <f>(46/(2^ABS(A43)))/B$59</f>
        <v>0.125</v>
      </c>
      <c r="D43" s="107" t="s">
        <v>131</v>
      </c>
      <c r="N43" s="108" t="s">
        <v>624</v>
      </c>
      <c r="P43" s="108" t="s">
        <v>22</v>
      </c>
      <c r="R43" s="108" t="s">
        <v>623</v>
      </c>
      <c r="Y43" s="132"/>
      <c r="AI43" s="114" t="s">
        <v>25</v>
      </c>
      <c r="AK43" s="108" t="s">
        <v>671</v>
      </c>
      <c r="AM43" s="108" t="s">
        <v>672</v>
      </c>
      <c r="AS43" s="132"/>
      <c r="AT43" s="132"/>
      <c r="AU43" s="132"/>
    </row>
    <row r="44" spans="1:47" ht="15.75" customHeight="1">
      <c r="B44" s="108" t="str">
        <f t="shared" si="3"/>
        <v/>
      </c>
      <c r="N44" s="116" t="s">
        <v>625</v>
      </c>
      <c r="O44" s="116"/>
      <c r="P44" s="108" t="s">
        <v>381</v>
      </c>
      <c r="AI44" s="108" t="s">
        <v>792</v>
      </c>
      <c r="AK44" s="108" t="s">
        <v>165</v>
      </c>
      <c r="AM44" s="108" t="s">
        <v>165</v>
      </c>
    </row>
    <row r="45" spans="1:47" ht="15.75" customHeight="1">
      <c r="N45" s="108" t="s">
        <v>165</v>
      </c>
      <c r="P45" s="108" t="s">
        <v>165</v>
      </c>
      <c r="AI45" s="108" t="s">
        <v>165</v>
      </c>
      <c r="AJ45" s="107"/>
      <c r="AK45" s="111" t="s">
        <v>165</v>
      </c>
      <c r="AL45" s="133"/>
      <c r="AM45" s="111" t="s">
        <v>165</v>
      </c>
    </row>
    <row r="46" spans="1:47" ht="15.75" customHeight="1">
      <c r="B46" s="108" t="str">
        <f t="shared" si="3"/>
        <v/>
      </c>
      <c r="N46" s="111" t="s">
        <v>165</v>
      </c>
      <c r="P46" s="111" t="s">
        <v>165</v>
      </c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 t="s">
        <v>165</v>
      </c>
      <c r="AK46" s="108" t="s">
        <v>674</v>
      </c>
    </row>
    <row r="47" spans="1:47" ht="15.75" customHeight="1">
      <c r="B47" s="108" t="str">
        <f t="shared" si="3"/>
        <v/>
      </c>
      <c r="N47" s="108" t="s">
        <v>165</v>
      </c>
      <c r="W47" s="108" t="s">
        <v>165</v>
      </c>
      <c r="Y47" s="108" t="s">
        <v>165</v>
      </c>
      <c r="AB47" s="108" t="s">
        <v>165</v>
      </c>
      <c r="AK47" s="108" t="s">
        <v>674</v>
      </c>
    </row>
    <row r="48" spans="1:47" ht="15.75" customHeight="1">
      <c r="B48" s="108" t="str">
        <f t="shared" si="3"/>
        <v/>
      </c>
      <c r="N48" s="108" t="s">
        <v>165</v>
      </c>
      <c r="W48" s="108" t="s">
        <v>165</v>
      </c>
      <c r="Y48" s="108" t="s">
        <v>165</v>
      </c>
      <c r="AB48" s="108" t="s">
        <v>165</v>
      </c>
      <c r="AK48" s="108" t="s">
        <v>673</v>
      </c>
      <c r="AO48" s="120" t="s">
        <v>675</v>
      </c>
    </row>
    <row r="49" spans="1:41" ht="15.75" customHeight="1">
      <c r="B49" s="108" t="str">
        <f t="shared" si="3"/>
        <v/>
      </c>
      <c r="N49" s="108" t="s">
        <v>165</v>
      </c>
      <c r="W49" s="108" t="s">
        <v>165</v>
      </c>
      <c r="Y49" s="108" t="s">
        <v>165</v>
      </c>
      <c r="AB49" s="108" t="s">
        <v>165</v>
      </c>
      <c r="AG49" s="168" t="s">
        <v>13</v>
      </c>
      <c r="AO49" s="122" t="s">
        <v>676</v>
      </c>
    </row>
    <row r="50" spans="1:41" ht="15.75" customHeight="1">
      <c r="A50" s="108">
        <v>-2</v>
      </c>
      <c r="B50" s="108">
        <f t="shared" si="3"/>
        <v>11</v>
      </c>
      <c r="C50" s="131">
        <f>(46/(2^ABS(A50)))/B$59</f>
        <v>0.25</v>
      </c>
      <c r="D50" s="107" t="s">
        <v>130</v>
      </c>
      <c r="N50" s="108" t="s">
        <v>597</v>
      </c>
      <c r="T50" s="108" t="s">
        <v>18</v>
      </c>
      <c r="W50" s="108" t="s">
        <v>626</v>
      </c>
      <c r="Y50" s="108" t="s">
        <v>48</v>
      </c>
      <c r="Z50" s="108" t="s">
        <v>63</v>
      </c>
      <c r="AB50" s="114" t="s">
        <v>57</v>
      </c>
      <c r="AE50" s="132"/>
      <c r="AG50" s="108" t="s">
        <v>193</v>
      </c>
      <c r="AH50" s="132"/>
    </row>
    <row r="51" spans="1:41" ht="15.75" customHeight="1">
      <c r="B51" s="108" t="str">
        <f t="shared" si="3"/>
        <v/>
      </c>
      <c r="T51" s="108" t="s">
        <v>165</v>
      </c>
      <c r="W51" s="108" t="s">
        <v>165</v>
      </c>
      <c r="Y51" s="108" t="s">
        <v>165</v>
      </c>
      <c r="Z51" s="108" t="s">
        <v>165</v>
      </c>
      <c r="AB51" s="108" t="s">
        <v>1000</v>
      </c>
      <c r="AG51" s="108" t="s">
        <v>208</v>
      </c>
    </row>
    <row r="52" spans="1:41" ht="15.75" customHeight="1">
      <c r="B52" s="108" t="str">
        <f t="shared" si="3"/>
        <v/>
      </c>
      <c r="T52" s="111" t="s">
        <v>165</v>
      </c>
      <c r="U52" s="111"/>
      <c r="V52" s="111"/>
      <c r="W52" s="111" t="s">
        <v>165</v>
      </c>
      <c r="X52" s="110"/>
      <c r="Y52" s="111" t="s">
        <v>165</v>
      </c>
      <c r="Z52" s="111" t="s">
        <v>165</v>
      </c>
      <c r="AA52" s="107"/>
      <c r="AB52" s="111" t="s">
        <v>165</v>
      </c>
      <c r="AC52" s="111"/>
      <c r="AD52" s="111"/>
      <c r="AE52" s="111"/>
      <c r="AF52" s="111"/>
      <c r="AG52" s="111" t="s">
        <v>165</v>
      </c>
    </row>
    <row r="53" spans="1:41" ht="15.75" customHeight="1">
      <c r="B53" s="108" t="str">
        <f t="shared" si="3"/>
        <v/>
      </c>
      <c r="T53" s="108" t="s">
        <v>165</v>
      </c>
      <c r="U53" s="108" t="s">
        <v>165</v>
      </c>
      <c r="V53" s="108" t="s">
        <v>165</v>
      </c>
      <c r="W53" s="108" t="s">
        <v>165</v>
      </c>
      <c r="Y53" s="108" t="s">
        <v>165</v>
      </c>
      <c r="Z53" s="108" t="s">
        <v>165</v>
      </c>
      <c r="AB53" s="108" t="s">
        <v>165</v>
      </c>
      <c r="AD53" s="108" t="s">
        <v>165</v>
      </c>
      <c r="AE53" s="110"/>
      <c r="AF53" s="108" t="s">
        <v>165</v>
      </c>
      <c r="AH53" s="110"/>
    </row>
    <row r="54" spans="1:41" ht="15.75" customHeight="1">
      <c r="B54" s="108" t="str">
        <f t="shared" si="3"/>
        <v/>
      </c>
      <c r="T54" s="108" t="s">
        <v>165</v>
      </c>
      <c r="U54" s="108" t="s">
        <v>165</v>
      </c>
      <c r="V54" s="108" t="s">
        <v>165</v>
      </c>
      <c r="W54" s="108" t="s">
        <v>165</v>
      </c>
      <c r="Y54" s="108" t="s">
        <v>165</v>
      </c>
      <c r="Z54" s="108" t="s">
        <v>165</v>
      </c>
      <c r="AB54" s="108" t="s">
        <v>165</v>
      </c>
      <c r="AD54" s="108" t="s">
        <v>165</v>
      </c>
      <c r="AF54" s="108" t="s">
        <v>165</v>
      </c>
      <c r="AI54" s="168" t="s">
        <v>255</v>
      </c>
    </row>
    <row r="55" spans="1:41" ht="15.75" customHeight="1">
      <c r="A55" s="108">
        <v>-1</v>
      </c>
      <c r="B55" s="108">
        <f>IF(A55,INT(46/(2^ABS(A55))),"")</f>
        <v>23</v>
      </c>
      <c r="C55" s="131">
        <f>(46/(2^ABS(A55)))/B$59</f>
        <v>0.5</v>
      </c>
      <c r="D55" s="107" t="s">
        <v>129</v>
      </c>
      <c r="T55" s="108" t="s">
        <v>699</v>
      </c>
      <c r="U55" s="108" t="s">
        <v>17</v>
      </c>
      <c r="V55" s="108" t="s">
        <v>16</v>
      </c>
      <c r="W55" s="108" t="s">
        <v>696</v>
      </c>
      <c r="Y55" s="108" t="s">
        <v>14</v>
      </c>
      <c r="Z55" s="108" t="s">
        <v>15</v>
      </c>
      <c r="AB55" s="108" t="s">
        <v>62</v>
      </c>
      <c r="AC55" s="108" t="s">
        <v>19</v>
      </c>
      <c r="AD55" s="108" t="s">
        <v>63</v>
      </c>
      <c r="AF55" s="132" t="s">
        <v>110</v>
      </c>
      <c r="AI55" s="108" t="s">
        <v>204</v>
      </c>
    </row>
    <row r="56" spans="1:41" ht="15.75" customHeight="1">
      <c r="B56" s="108" t="str">
        <f t="shared" si="3"/>
        <v/>
      </c>
      <c r="T56" s="108" t="s">
        <v>165</v>
      </c>
      <c r="V56" s="108" t="s">
        <v>165</v>
      </c>
      <c r="W56" s="108" t="s">
        <v>165</v>
      </c>
      <c r="AC56" s="108" t="s">
        <v>165</v>
      </c>
      <c r="AD56" s="108" t="s">
        <v>165</v>
      </c>
      <c r="AF56" s="108" t="s">
        <v>165</v>
      </c>
      <c r="AI56" s="108" t="s">
        <v>205</v>
      </c>
    </row>
    <row r="57" spans="1:41" ht="15.75" customHeight="1">
      <c r="B57" s="108" t="str">
        <f t="shared" si="3"/>
        <v/>
      </c>
      <c r="T57" s="111" t="s">
        <v>165</v>
      </c>
      <c r="V57" s="111" t="s">
        <v>165</v>
      </c>
      <c r="W57" s="111" t="s">
        <v>165</v>
      </c>
      <c r="AC57" s="111" t="s">
        <v>165</v>
      </c>
      <c r="AD57" s="111" t="s">
        <v>165</v>
      </c>
      <c r="AF57" s="111" t="s">
        <v>165</v>
      </c>
      <c r="AG57" s="111"/>
      <c r="AH57" s="111"/>
      <c r="AI57" s="111" t="s">
        <v>165</v>
      </c>
    </row>
    <row r="58" spans="1:41" ht="15.75" customHeight="1">
      <c r="B58" s="108" t="str">
        <f t="shared" si="3"/>
        <v/>
      </c>
      <c r="T58" s="108" t="s">
        <v>284</v>
      </c>
      <c r="V58" s="108" t="s">
        <v>284</v>
      </c>
      <c r="W58" s="108" t="s">
        <v>284</v>
      </c>
      <c r="AC58" s="108" t="s">
        <v>165</v>
      </c>
      <c r="AD58" s="108" t="s">
        <v>165</v>
      </c>
      <c r="AG58" s="108" t="s">
        <v>165</v>
      </c>
      <c r="AI58" s="108" t="s">
        <v>165</v>
      </c>
    </row>
    <row r="59" spans="1:41" ht="15.75" customHeight="1">
      <c r="A59" s="108">
        <v>0</v>
      </c>
      <c r="B59" s="108">
        <v>46</v>
      </c>
      <c r="C59" s="131">
        <f>B59/B$59</f>
        <v>1</v>
      </c>
      <c r="D59" s="107" t="s">
        <v>862</v>
      </c>
      <c r="T59" s="108" t="s">
        <v>721</v>
      </c>
      <c r="V59" s="108" t="s">
        <v>698</v>
      </c>
      <c r="W59" s="108" t="s">
        <v>697</v>
      </c>
      <c r="AC59" s="108" t="s">
        <v>20</v>
      </c>
      <c r="AD59" s="108" t="s">
        <v>21</v>
      </c>
      <c r="AG59" s="108" t="s">
        <v>165</v>
      </c>
      <c r="AI59" s="108" t="s">
        <v>165</v>
      </c>
    </row>
    <row r="60" spans="1:41" ht="15.75" customHeight="1">
      <c r="AG60" s="106" t="s">
        <v>165</v>
      </c>
      <c r="AH60" s="106"/>
      <c r="AI60" s="106" t="s">
        <v>165</v>
      </c>
    </row>
    <row r="61" spans="1:41" ht="15.75" customHeight="1">
      <c r="I61" s="108" t="s">
        <v>619</v>
      </c>
      <c r="AG61" s="169" t="s">
        <v>876</v>
      </c>
      <c r="AH61" s="169"/>
      <c r="AI61" s="106" t="s">
        <v>206</v>
      </c>
    </row>
    <row r="62" spans="1:41" ht="15.75" customHeight="1">
      <c r="AF62" s="111" t="s">
        <v>877</v>
      </c>
      <c r="AG62" s="170" t="s">
        <v>138</v>
      </c>
      <c r="AH62" s="106"/>
      <c r="AI62" s="106"/>
    </row>
    <row r="63" spans="1:41" ht="15.75" customHeight="1">
      <c r="AG63" s="106" t="s">
        <v>165</v>
      </c>
    </row>
    <row r="64" spans="1:41" ht="15.75" customHeight="1">
      <c r="AG64" s="106" t="s">
        <v>357</v>
      </c>
    </row>
  </sheetData>
  <phoneticPr fontId="9" type="noConversion"/>
  <pageMargins left="0.5" right="0.5" top="0.5" bottom="0.5" header="0.5" footer="0.5"/>
  <pageSetup fitToWidth="15" orientation="landscape" horizontalDpi="4294967292" verticalDpi="4294967292"/>
  <headerFooter>
    <oddFooter>&amp;Lrbd-office/&amp;F/&amp;A  &amp;D 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68"/>
  <sheetViews>
    <sheetView topLeftCell="H15" workbookViewId="0">
      <selection activeCell="M67" sqref="M67"/>
    </sheetView>
  </sheetViews>
  <sheetFormatPr baseColWidth="10" defaultColWidth="12.83203125" defaultRowHeight="15.75" customHeight="1" x14ac:dyDescent="0"/>
  <cols>
    <col min="1" max="1" width="9.5" style="38" bestFit="1" customWidth="1"/>
    <col min="2" max="2" width="17.5" style="38" bestFit="1" customWidth="1"/>
    <col min="3" max="3" width="16" style="38" bestFit="1" customWidth="1"/>
    <col min="4" max="4" width="14.6640625" style="38" bestFit="1" customWidth="1"/>
    <col min="5" max="5" width="20" style="38" bestFit="1" customWidth="1"/>
    <col min="6" max="6" width="22.5" style="38" bestFit="1" customWidth="1"/>
    <col min="7" max="7" width="23.33203125" style="38" bestFit="1" customWidth="1"/>
    <col min="8" max="8" width="22.1640625" style="38" customWidth="1"/>
    <col min="9" max="9" width="15.5" style="38" customWidth="1"/>
    <col min="10" max="10" width="32.83203125" style="38" customWidth="1"/>
    <col min="11" max="11" width="31.6640625" style="38" bestFit="1" customWidth="1"/>
    <col min="12" max="12" width="18.5" style="38" customWidth="1"/>
    <col min="13" max="13" width="16.1640625" style="38" bestFit="1" customWidth="1"/>
    <col min="14" max="14" width="24.5" style="38" bestFit="1" customWidth="1"/>
    <col min="15" max="15" width="19.33203125" style="38" bestFit="1" customWidth="1"/>
    <col min="16" max="16" width="21.5" style="38" bestFit="1" customWidth="1"/>
    <col min="17" max="17" width="17.83203125" style="38" bestFit="1" customWidth="1"/>
    <col min="18" max="18" width="6.83203125" style="38" bestFit="1" customWidth="1"/>
    <col min="19" max="19" width="46.33203125" style="38" bestFit="1" customWidth="1"/>
    <col min="20" max="20" width="23.6640625" style="38" bestFit="1" customWidth="1"/>
    <col min="21" max="21" width="35" style="38" bestFit="1" customWidth="1"/>
    <col min="22" max="22" width="28.6640625" style="38" bestFit="1" customWidth="1"/>
    <col min="23" max="23" width="23.6640625" style="38" customWidth="1"/>
    <col min="24" max="24" width="37.1640625" style="38" bestFit="1" customWidth="1"/>
    <col min="25" max="25" width="30.1640625" style="38" bestFit="1" customWidth="1"/>
    <col min="26" max="26" width="7.33203125" style="38" bestFit="1" customWidth="1"/>
    <col min="27" max="27" width="28.5" style="38" bestFit="1" customWidth="1"/>
    <col min="28" max="28" width="10.5" style="38" bestFit="1" customWidth="1"/>
    <col min="29" max="29" width="24.5" style="38" customWidth="1"/>
    <col min="30" max="30" width="19" style="38" customWidth="1"/>
    <col min="31" max="31" width="27.33203125" style="38" customWidth="1"/>
    <col min="32" max="32" width="13" style="38" bestFit="1" customWidth="1"/>
    <col min="33" max="33" width="39.5" style="38" bestFit="1" customWidth="1"/>
    <col min="34" max="34" width="10.1640625" style="38" bestFit="1" customWidth="1"/>
    <col min="35" max="35" width="4.6640625" style="38" bestFit="1" customWidth="1"/>
    <col min="36" max="36" width="6.1640625" style="38" bestFit="1" customWidth="1"/>
    <col min="37" max="37" width="38.6640625" style="38" customWidth="1"/>
    <col min="38" max="16384" width="12.83203125" style="38"/>
  </cols>
  <sheetData>
    <row r="1" spans="1:28" ht="15.75" customHeight="1">
      <c r="A1" s="45" t="s">
        <v>162</v>
      </c>
      <c r="B1" s="45" t="s">
        <v>50</v>
      </c>
      <c r="C1" s="45"/>
      <c r="D1" s="38" t="s">
        <v>930</v>
      </c>
    </row>
    <row r="2" spans="1:28" ht="15.75" customHeight="1">
      <c r="A2" s="38">
        <v>-9</v>
      </c>
      <c r="B2" s="38">
        <f t="shared" ref="B2:B42" si="0">IF(A2,INT(46/(2^ABS(A2))),"")</f>
        <v>0</v>
      </c>
      <c r="C2" s="38" t="s">
        <v>137</v>
      </c>
      <c r="D2" s="178">
        <f>D6/2</f>
        <v>1.953125E-3</v>
      </c>
      <c r="Q2" s="38" t="s">
        <v>225</v>
      </c>
      <c r="S2" s="38" t="s">
        <v>441</v>
      </c>
      <c r="U2" s="38" t="s">
        <v>433</v>
      </c>
      <c r="W2" s="38" t="s">
        <v>163</v>
      </c>
    </row>
    <row r="3" spans="1:28" ht="15.75" customHeight="1">
      <c r="B3" s="38">
        <f>B7-20</f>
        <v>1788</v>
      </c>
      <c r="D3" s="177"/>
      <c r="O3" s="48"/>
      <c r="P3" s="48"/>
      <c r="Q3" s="48" t="s">
        <v>165</v>
      </c>
      <c r="R3" s="42"/>
      <c r="S3" s="42" t="s">
        <v>165</v>
      </c>
      <c r="U3" s="38" t="s">
        <v>165</v>
      </c>
      <c r="W3" s="38" t="s">
        <v>165</v>
      </c>
    </row>
    <row r="4" spans="1:28" ht="15.75" customHeight="1">
      <c r="B4" s="38" t="str">
        <f t="shared" si="0"/>
        <v/>
      </c>
      <c r="D4" s="177"/>
      <c r="H4" s="39" t="s">
        <v>904</v>
      </c>
      <c r="O4" s="46"/>
      <c r="P4" s="46"/>
      <c r="Q4" s="40" t="s">
        <v>165</v>
      </c>
      <c r="R4" s="40"/>
      <c r="S4" s="40" t="s">
        <v>165</v>
      </c>
      <c r="U4" s="40" t="s">
        <v>165</v>
      </c>
      <c r="V4" s="40"/>
      <c r="W4" s="40" t="s">
        <v>165</v>
      </c>
    </row>
    <row r="5" spans="1:28" ht="15.75" customHeight="1">
      <c r="B5" s="38" t="str">
        <f t="shared" si="0"/>
        <v/>
      </c>
      <c r="D5" s="177"/>
      <c r="R5" s="38" t="s">
        <v>165</v>
      </c>
      <c r="U5" s="38" t="s">
        <v>165</v>
      </c>
      <c r="W5" s="38" t="s">
        <v>165</v>
      </c>
    </row>
    <row r="6" spans="1:28" ht="15.75" customHeight="1">
      <c r="A6" s="38">
        <v>-8</v>
      </c>
      <c r="B6" s="38">
        <f t="shared" si="0"/>
        <v>0</v>
      </c>
      <c r="C6" s="38" t="s">
        <v>136</v>
      </c>
      <c r="D6" s="178">
        <f>D12/2</f>
        <v>3.90625E-3</v>
      </c>
      <c r="H6" s="39" t="s">
        <v>903</v>
      </c>
      <c r="K6" s="174" t="s">
        <v>233</v>
      </c>
      <c r="N6" s="38" t="s">
        <v>667</v>
      </c>
      <c r="P6" s="38" t="s">
        <v>163</v>
      </c>
      <c r="R6" s="38" t="s">
        <v>163</v>
      </c>
      <c r="U6" s="38" t="s">
        <v>433</v>
      </c>
      <c r="W6" s="38" t="s">
        <v>434</v>
      </c>
      <c r="Y6" s="38" t="s">
        <v>163</v>
      </c>
    </row>
    <row r="7" spans="1:28" ht="15.75" customHeight="1">
      <c r="B7" s="38">
        <f>B13-20</f>
        <v>1808</v>
      </c>
      <c r="D7" s="177"/>
      <c r="H7" s="48" t="s">
        <v>935</v>
      </c>
      <c r="K7" s="174" t="s">
        <v>913</v>
      </c>
      <c r="N7" s="38" t="s">
        <v>165</v>
      </c>
      <c r="P7" s="38" t="s">
        <v>165</v>
      </c>
      <c r="R7" s="38" t="s">
        <v>165</v>
      </c>
      <c r="U7" s="38" t="s">
        <v>439</v>
      </c>
      <c r="W7" s="38" t="s">
        <v>165</v>
      </c>
      <c r="Y7" s="38" t="s">
        <v>165</v>
      </c>
    </row>
    <row r="8" spans="1:28" ht="15.75" customHeight="1">
      <c r="B8" s="38" t="str">
        <f t="shared" si="0"/>
        <v/>
      </c>
      <c r="D8" s="177"/>
      <c r="H8" s="48" t="s">
        <v>165</v>
      </c>
      <c r="K8" s="48" t="s">
        <v>914</v>
      </c>
      <c r="N8" s="38" t="s">
        <v>165</v>
      </c>
      <c r="P8" s="38" t="s">
        <v>165</v>
      </c>
      <c r="R8" s="38" t="s">
        <v>165</v>
      </c>
      <c r="U8" s="38" t="s">
        <v>440</v>
      </c>
      <c r="W8" s="38" t="s">
        <v>165</v>
      </c>
      <c r="Y8" s="38" t="s">
        <v>165</v>
      </c>
    </row>
    <row r="9" spans="1:28" ht="15.75" customHeight="1">
      <c r="B9" s="38" t="str">
        <f t="shared" si="0"/>
        <v/>
      </c>
      <c r="D9" s="177"/>
      <c r="H9" s="37" t="s">
        <v>165</v>
      </c>
      <c r="I9" s="40"/>
      <c r="J9" s="40"/>
      <c r="K9" s="37" t="s">
        <v>165</v>
      </c>
      <c r="N9" s="40" t="s">
        <v>165</v>
      </c>
      <c r="O9" s="40"/>
      <c r="P9" s="40" t="s">
        <v>165</v>
      </c>
      <c r="Q9" s="42"/>
      <c r="R9" s="40" t="s">
        <v>165</v>
      </c>
      <c r="S9" s="40"/>
      <c r="T9" s="40"/>
      <c r="U9" s="40" t="s">
        <v>165</v>
      </c>
      <c r="W9" s="40" t="s">
        <v>165</v>
      </c>
      <c r="X9" s="40"/>
      <c r="Y9" s="40" t="s">
        <v>165</v>
      </c>
      <c r="Z9" s="42"/>
      <c r="AA9" s="42"/>
      <c r="AB9" s="42"/>
    </row>
    <row r="10" spans="1:28" ht="15.75" customHeight="1">
      <c r="B10" s="38" t="str">
        <f t="shared" ref="B10" si="1">IF(A10,INT(46/(2^ABS(A10))),"")</f>
        <v/>
      </c>
      <c r="D10" s="177"/>
      <c r="H10" s="48" t="s">
        <v>165</v>
      </c>
      <c r="K10" s="38" t="s">
        <v>165</v>
      </c>
      <c r="O10" s="38" t="s">
        <v>165</v>
      </c>
      <c r="T10" s="38" t="s">
        <v>165</v>
      </c>
      <c r="X10" s="38" t="s">
        <v>165</v>
      </c>
    </row>
    <row r="11" spans="1:28" ht="15.75" customHeight="1">
      <c r="B11" s="38" t="str">
        <f t="shared" si="0"/>
        <v/>
      </c>
      <c r="D11" s="177"/>
      <c r="F11" s="108"/>
      <c r="H11" s="38" t="s">
        <v>902</v>
      </c>
      <c r="K11" s="39" t="s">
        <v>901</v>
      </c>
      <c r="O11" s="38" t="s">
        <v>165</v>
      </c>
      <c r="T11" s="38" t="s">
        <v>165</v>
      </c>
      <c r="X11" s="38" t="s">
        <v>165</v>
      </c>
    </row>
    <row r="12" spans="1:28" ht="15.75" customHeight="1">
      <c r="A12" s="38">
        <v>-7</v>
      </c>
      <c r="B12" s="38">
        <f t="shared" si="0"/>
        <v>0</v>
      </c>
      <c r="C12" s="38" t="s">
        <v>135</v>
      </c>
      <c r="D12" s="178">
        <f>D17/2</f>
        <v>7.8125E-3</v>
      </c>
      <c r="F12" s="108" t="s">
        <v>908</v>
      </c>
      <c r="H12" s="140" t="s">
        <v>232</v>
      </c>
      <c r="K12" s="39" t="s">
        <v>912</v>
      </c>
      <c r="M12" s="38" t="s">
        <v>432</v>
      </c>
      <c r="O12" s="38" t="s">
        <v>436</v>
      </c>
      <c r="T12" s="38" t="s">
        <v>223</v>
      </c>
      <c r="V12" s="38" t="s">
        <v>666</v>
      </c>
      <c r="X12" s="38" t="s">
        <v>221</v>
      </c>
    </row>
    <row r="13" spans="1:28" ht="15.75" customHeight="1">
      <c r="B13" s="38">
        <f>B18-20</f>
        <v>1828</v>
      </c>
      <c r="D13" s="177"/>
      <c r="F13" s="38" t="s">
        <v>165</v>
      </c>
      <c r="H13" s="38" t="s">
        <v>165</v>
      </c>
      <c r="K13" s="38" t="s">
        <v>915</v>
      </c>
      <c r="M13" s="38" t="s">
        <v>165</v>
      </c>
      <c r="O13" s="38" t="s">
        <v>165</v>
      </c>
      <c r="T13" s="38" t="s">
        <v>224</v>
      </c>
      <c r="X13" s="38" t="s">
        <v>222</v>
      </c>
    </row>
    <row r="14" spans="1:28" ht="15.75" customHeight="1">
      <c r="B14" s="38" t="str">
        <f t="shared" si="0"/>
        <v/>
      </c>
      <c r="D14" s="177"/>
      <c r="F14" s="40" t="s">
        <v>165</v>
      </c>
      <c r="G14" s="40"/>
      <c r="H14" s="40" t="s">
        <v>165</v>
      </c>
      <c r="K14" s="40" t="s">
        <v>165</v>
      </c>
      <c r="M14" s="38" t="s">
        <v>165</v>
      </c>
      <c r="O14" s="38" t="s">
        <v>165</v>
      </c>
      <c r="T14" s="48" t="s">
        <v>165</v>
      </c>
      <c r="U14" s="48"/>
      <c r="V14" s="48"/>
      <c r="X14" s="48" t="s">
        <v>435</v>
      </c>
    </row>
    <row r="15" spans="1:28" ht="15.75" customHeight="1">
      <c r="B15" s="38" t="str">
        <f t="shared" si="0"/>
        <v/>
      </c>
      <c r="D15" s="177"/>
      <c r="G15" s="48" t="s">
        <v>165</v>
      </c>
      <c r="H15" s="48"/>
      <c r="K15" s="48" t="s">
        <v>165</v>
      </c>
      <c r="M15" s="40" t="s">
        <v>165</v>
      </c>
      <c r="N15" s="40"/>
      <c r="O15" s="40" t="s">
        <v>165</v>
      </c>
      <c r="T15" s="40" t="s">
        <v>165</v>
      </c>
      <c r="U15" s="40"/>
      <c r="V15" s="40"/>
      <c r="W15" s="40"/>
      <c r="X15" s="40" t="s">
        <v>165</v>
      </c>
    </row>
    <row r="16" spans="1:28" ht="15.75" customHeight="1">
      <c r="B16" s="38" t="str">
        <f t="shared" si="0"/>
        <v/>
      </c>
      <c r="D16" s="179"/>
      <c r="G16" s="48" t="s">
        <v>165</v>
      </c>
      <c r="H16" s="48"/>
      <c r="K16" s="48" t="s">
        <v>165</v>
      </c>
      <c r="N16" s="38" t="s">
        <v>165</v>
      </c>
      <c r="W16" s="38" t="s">
        <v>165</v>
      </c>
      <c r="X16" s="45"/>
    </row>
    <row r="17" spans="1:36" ht="15.75" customHeight="1">
      <c r="A17" s="38">
        <v>-6</v>
      </c>
      <c r="B17" s="38">
        <f t="shared" si="0"/>
        <v>0</v>
      </c>
      <c r="C17" s="38" t="s">
        <v>134</v>
      </c>
      <c r="D17" s="179">
        <f>D23/2</f>
        <v>1.5625E-2</v>
      </c>
      <c r="G17" s="38" t="s">
        <v>909</v>
      </c>
      <c r="K17" s="38" t="s">
        <v>910</v>
      </c>
      <c r="N17" s="38" t="s">
        <v>220</v>
      </c>
      <c r="W17" s="38" t="s">
        <v>431</v>
      </c>
    </row>
    <row r="18" spans="1:36" ht="15.75" customHeight="1">
      <c r="B18" s="38">
        <f>B24-20</f>
        <v>1848</v>
      </c>
      <c r="D18" s="179"/>
      <c r="G18" s="38" t="s">
        <v>165</v>
      </c>
      <c r="K18" s="38" t="s">
        <v>165</v>
      </c>
      <c r="N18" s="38" t="s">
        <v>165</v>
      </c>
      <c r="W18" s="38" t="s">
        <v>437</v>
      </c>
    </row>
    <row r="19" spans="1:36" ht="15.75" customHeight="1">
      <c r="B19" s="38" t="str">
        <f t="shared" si="0"/>
        <v/>
      </c>
      <c r="D19" s="177"/>
      <c r="G19" s="40" t="s">
        <v>165</v>
      </c>
      <c r="K19" s="40" t="s">
        <v>165</v>
      </c>
      <c r="N19" s="40" t="s">
        <v>165</v>
      </c>
      <c r="O19" s="40"/>
      <c r="P19" s="40"/>
      <c r="Q19" s="40"/>
      <c r="R19" s="40"/>
      <c r="S19" s="40"/>
      <c r="T19" s="40"/>
      <c r="U19" s="40"/>
      <c r="V19" s="40"/>
      <c r="W19" s="40" t="s">
        <v>165</v>
      </c>
      <c r="AE19" s="135" t="s">
        <v>620</v>
      </c>
    </row>
    <row r="20" spans="1:36" ht="15.75" customHeight="1">
      <c r="B20" s="38" t="str">
        <f t="shared" si="0"/>
        <v/>
      </c>
      <c r="D20" s="177"/>
      <c r="G20" s="48" t="s">
        <v>165</v>
      </c>
      <c r="K20" s="48" t="s">
        <v>165</v>
      </c>
      <c r="Q20" s="38" t="s">
        <v>701</v>
      </c>
      <c r="T20" s="38" t="s">
        <v>165</v>
      </c>
      <c r="W20" s="38" t="s">
        <v>165</v>
      </c>
      <c r="AE20" s="135" t="s">
        <v>442</v>
      </c>
      <c r="AG20" s="38" t="s">
        <v>709</v>
      </c>
    </row>
    <row r="21" spans="1:36" ht="15.75" customHeight="1">
      <c r="B21" s="38" t="str">
        <f t="shared" si="0"/>
        <v/>
      </c>
      <c r="D21" s="177"/>
      <c r="G21" s="48" t="s">
        <v>165</v>
      </c>
      <c r="K21" s="48" t="s">
        <v>165</v>
      </c>
      <c r="Q21" s="38" t="s">
        <v>428</v>
      </c>
      <c r="T21" s="38" t="s">
        <v>165</v>
      </c>
      <c r="W21" s="145" t="s">
        <v>219</v>
      </c>
      <c r="AE21" s="135" t="s">
        <v>169</v>
      </c>
      <c r="AG21" s="45" t="s">
        <v>708</v>
      </c>
    </row>
    <row r="22" spans="1:36" ht="15.75" customHeight="1">
      <c r="B22" s="38" t="str">
        <f t="shared" si="0"/>
        <v/>
      </c>
      <c r="D22" s="177"/>
      <c r="G22" s="175" t="s">
        <v>907</v>
      </c>
      <c r="I22" s="175" t="s">
        <v>907</v>
      </c>
      <c r="J22" s="38" t="s">
        <v>916</v>
      </c>
      <c r="K22" s="48" t="s">
        <v>165</v>
      </c>
      <c r="T22" s="38" t="s">
        <v>165</v>
      </c>
      <c r="W22" s="46" t="s">
        <v>101</v>
      </c>
      <c r="AC22" s="38" t="s">
        <v>429</v>
      </c>
      <c r="AE22" s="135" t="s">
        <v>928</v>
      </c>
    </row>
    <row r="23" spans="1:36" ht="15.75" customHeight="1">
      <c r="A23" s="38">
        <v>-5</v>
      </c>
      <c r="B23" s="38">
        <f t="shared" si="0"/>
        <v>1</v>
      </c>
      <c r="C23" s="38" t="s">
        <v>133</v>
      </c>
      <c r="D23" s="177">
        <f>D30/2</f>
        <v>3.125E-2</v>
      </c>
      <c r="G23" s="175" t="s">
        <v>911</v>
      </c>
      <c r="I23" s="175" t="s">
        <v>905</v>
      </c>
      <c r="J23" s="38" t="s">
        <v>917</v>
      </c>
      <c r="K23" s="140" t="s">
        <v>906</v>
      </c>
      <c r="P23" s="38" t="s">
        <v>217</v>
      </c>
      <c r="T23" s="38" t="s">
        <v>65</v>
      </c>
      <c r="X23" s="38" t="s">
        <v>843</v>
      </c>
      <c r="AC23" s="38" t="s">
        <v>714</v>
      </c>
      <c r="AE23" s="137" t="s">
        <v>438</v>
      </c>
    </row>
    <row r="24" spans="1:36" ht="15.75" customHeight="1">
      <c r="B24" s="38">
        <f>B31-20</f>
        <v>1868</v>
      </c>
      <c r="D24" s="177"/>
      <c r="G24" s="38" t="s">
        <v>165</v>
      </c>
      <c r="I24" s="38" t="s">
        <v>165</v>
      </c>
      <c r="J24" s="38" t="s">
        <v>918</v>
      </c>
      <c r="P24" s="38" t="s">
        <v>165</v>
      </c>
      <c r="T24" s="38" t="s">
        <v>430</v>
      </c>
      <c r="X24" s="38" t="s">
        <v>66</v>
      </c>
      <c r="AC24" s="38" t="s">
        <v>102</v>
      </c>
      <c r="AE24" s="135" t="s">
        <v>621</v>
      </c>
    </row>
    <row r="25" spans="1:36" ht="15.75" customHeight="1">
      <c r="B25" s="38" t="str">
        <f t="shared" si="0"/>
        <v/>
      </c>
      <c r="D25" s="177"/>
      <c r="G25" s="38" t="s">
        <v>165</v>
      </c>
      <c r="I25" s="38" t="s">
        <v>165</v>
      </c>
      <c r="P25" s="38" t="s">
        <v>165</v>
      </c>
      <c r="T25" s="38" t="s">
        <v>165</v>
      </c>
      <c r="X25" s="38" t="s">
        <v>67</v>
      </c>
      <c r="Y25" s="113" t="s">
        <v>898</v>
      </c>
      <c r="AC25" s="48" t="s">
        <v>165</v>
      </c>
      <c r="AE25" s="135" t="s">
        <v>105</v>
      </c>
    </row>
    <row r="26" spans="1:36" ht="15.75" customHeight="1">
      <c r="B26" s="38" t="str">
        <f t="shared" si="0"/>
        <v/>
      </c>
      <c r="D26" s="177"/>
      <c r="G26" s="40" t="s">
        <v>165</v>
      </c>
      <c r="H26" s="40"/>
      <c r="I26" s="40" t="s">
        <v>165</v>
      </c>
      <c r="P26" s="40" t="s">
        <v>165</v>
      </c>
      <c r="Q26" s="138"/>
      <c r="R26" s="138"/>
      <c r="S26" s="138"/>
      <c r="T26" s="40" t="s">
        <v>165</v>
      </c>
      <c r="U26" s="40"/>
      <c r="V26" s="40"/>
      <c r="W26" s="40"/>
      <c r="X26" s="40" t="s">
        <v>165</v>
      </c>
      <c r="Y26" s="113" t="s">
        <v>798</v>
      </c>
      <c r="AC26" s="40" t="s">
        <v>165</v>
      </c>
      <c r="AD26" s="40"/>
      <c r="AE26" s="40" t="s">
        <v>165</v>
      </c>
      <c r="AF26" s="40"/>
      <c r="AG26" s="40"/>
      <c r="AH26" s="40"/>
      <c r="AI26" s="40"/>
      <c r="AJ26" s="40"/>
    </row>
    <row r="27" spans="1:36" ht="15.75" customHeight="1">
      <c r="B27" s="38" t="str">
        <f t="shared" si="0"/>
        <v/>
      </c>
      <c r="D27" s="177"/>
      <c r="H27" s="38" t="s">
        <v>165</v>
      </c>
      <c r="W27" s="48" t="s">
        <v>165</v>
      </c>
      <c r="AC27" s="48" t="s">
        <v>165</v>
      </c>
      <c r="AF27" s="38" t="s">
        <v>165</v>
      </c>
      <c r="AG27" s="38" t="s">
        <v>165</v>
      </c>
      <c r="AH27" s="38" t="s">
        <v>165</v>
      </c>
      <c r="AI27" s="38" t="s">
        <v>165</v>
      </c>
      <c r="AJ27" s="38" t="s">
        <v>165</v>
      </c>
    </row>
    <row r="28" spans="1:36" ht="15.75" customHeight="1">
      <c r="B28" s="38" t="str">
        <f t="shared" si="0"/>
        <v/>
      </c>
      <c r="D28" s="177"/>
      <c r="H28" s="38" t="s">
        <v>109</v>
      </c>
      <c r="W28" s="48" t="s">
        <v>165</v>
      </c>
      <c r="AC28" s="48" t="s">
        <v>165</v>
      </c>
      <c r="AF28" s="38" t="s">
        <v>416</v>
      </c>
      <c r="AG28" s="38" t="s">
        <v>845</v>
      </c>
      <c r="AH28" s="38" t="s">
        <v>846</v>
      </c>
      <c r="AI28" s="38" t="s">
        <v>847</v>
      </c>
      <c r="AJ28" s="38" t="s">
        <v>715</v>
      </c>
    </row>
    <row r="29" spans="1:36" ht="15.75" customHeight="1">
      <c r="B29" s="38" t="str">
        <f t="shared" si="0"/>
        <v/>
      </c>
      <c r="D29" s="177"/>
      <c r="H29" s="139" t="s">
        <v>231</v>
      </c>
      <c r="I29" s="48"/>
      <c r="J29" s="48"/>
      <c r="N29" s="140" t="s">
        <v>253</v>
      </c>
      <c r="W29" s="48" t="s">
        <v>165</v>
      </c>
      <c r="AC29" s="48" t="s">
        <v>165</v>
      </c>
      <c r="AF29" s="38" t="s">
        <v>844</v>
      </c>
    </row>
    <row r="30" spans="1:36" ht="15.75" customHeight="1">
      <c r="A30" s="38">
        <v>-4</v>
      </c>
      <c r="B30" s="38">
        <f t="shared" si="0"/>
        <v>2</v>
      </c>
      <c r="C30" s="38" t="s">
        <v>132</v>
      </c>
      <c r="D30" s="177">
        <f>D36/2</f>
        <v>6.25E-2</v>
      </c>
      <c r="H30" s="38" t="s">
        <v>126</v>
      </c>
      <c r="N30" s="38" t="s">
        <v>68</v>
      </c>
      <c r="T30" s="56"/>
      <c r="U30" s="56"/>
      <c r="V30" s="56"/>
      <c r="W30" s="38" t="s">
        <v>103</v>
      </c>
      <c r="AC30" s="135" t="s">
        <v>801</v>
      </c>
    </row>
    <row r="31" spans="1:36" ht="15.75" customHeight="1">
      <c r="B31" s="38">
        <f>B37-20</f>
        <v>1888</v>
      </c>
      <c r="D31" s="61"/>
      <c r="H31" s="39" t="s">
        <v>259</v>
      </c>
      <c r="N31" s="38" t="s">
        <v>213</v>
      </c>
      <c r="W31" s="38" t="s">
        <v>216</v>
      </c>
      <c r="AC31" s="135" t="s">
        <v>927</v>
      </c>
      <c r="AE31" s="38" t="s">
        <v>108</v>
      </c>
    </row>
    <row r="32" spans="1:36" ht="15.75" customHeight="1">
      <c r="B32" s="38" t="str">
        <f t="shared" si="0"/>
        <v/>
      </c>
      <c r="D32" s="61"/>
      <c r="H32" s="38" t="s">
        <v>258</v>
      </c>
      <c r="N32" s="38" t="s">
        <v>214</v>
      </c>
      <c r="W32" s="38" t="s">
        <v>64</v>
      </c>
      <c r="AC32" s="135" t="s">
        <v>104</v>
      </c>
      <c r="AE32" s="38" t="s">
        <v>229</v>
      </c>
    </row>
    <row r="33" spans="1:31" ht="15.75" customHeight="1">
      <c r="B33" s="38" t="str">
        <f t="shared" si="0"/>
        <v/>
      </c>
      <c r="D33" s="61"/>
      <c r="H33" s="38" t="s">
        <v>622</v>
      </c>
      <c r="N33" s="38" t="s">
        <v>215</v>
      </c>
      <c r="W33" s="38" t="s">
        <v>165</v>
      </c>
      <c r="X33" s="45"/>
      <c r="AC33" s="135" t="s">
        <v>99</v>
      </c>
      <c r="AE33" s="38" t="s">
        <v>794</v>
      </c>
    </row>
    <row r="34" spans="1:31" ht="15.75" customHeight="1">
      <c r="B34" s="38" t="str">
        <f t="shared" si="0"/>
        <v/>
      </c>
      <c r="D34" s="61"/>
      <c r="H34" s="40" t="s">
        <v>165</v>
      </c>
      <c r="I34" s="40"/>
      <c r="J34" s="40"/>
      <c r="K34" s="40"/>
      <c r="L34" s="40"/>
      <c r="M34" s="40"/>
      <c r="N34" s="37" t="s">
        <v>165</v>
      </c>
      <c r="O34" s="45"/>
      <c r="P34" s="45"/>
      <c r="Q34" s="45"/>
      <c r="R34" s="45"/>
      <c r="S34" s="45"/>
      <c r="T34" s="45"/>
      <c r="U34" s="45"/>
      <c r="W34" s="40" t="s">
        <v>165</v>
      </c>
      <c r="X34" s="40"/>
      <c r="Y34" s="40"/>
      <c r="Z34" s="40"/>
      <c r="AA34" s="172"/>
      <c r="AB34" s="40"/>
      <c r="AC34" s="40" t="s">
        <v>165</v>
      </c>
      <c r="AE34" s="38" t="s">
        <v>702</v>
      </c>
    </row>
    <row r="35" spans="1:31" ht="15.75" customHeight="1">
      <c r="B35" s="38" t="str">
        <f t="shared" si="0"/>
        <v/>
      </c>
      <c r="D35" s="61"/>
      <c r="K35" s="46"/>
      <c r="L35" s="48" t="s">
        <v>165</v>
      </c>
      <c r="M35" s="38" t="s">
        <v>240</v>
      </c>
      <c r="N35" s="45"/>
      <c r="O35" s="45"/>
      <c r="P35" s="45"/>
      <c r="Q35" s="45"/>
      <c r="R35" s="45"/>
      <c r="S35" s="45"/>
      <c r="T35" s="45"/>
      <c r="U35" s="45"/>
      <c r="W35" s="48" t="s">
        <v>165</v>
      </c>
      <c r="X35" s="48" t="s">
        <v>165</v>
      </c>
      <c r="Y35" s="48" t="s">
        <v>165</v>
      </c>
      <c r="Z35" s="48" t="s">
        <v>165</v>
      </c>
      <c r="AA35" s="48" t="s">
        <v>165</v>
      </c>
      <c r="AB35" s="48" t="s">
        <v>165</v>
      </c>
      <c r="AC35" s="48" t="s">
        <v>165</v>
      </c>
    </row>
    <row r="36" spans="1:31" ht="15.75" customHeight="1">
      <c r="A36" s="38">
        <v>-3</v>
      </c>
      <c r="B36" s="38">
        <f t="shared" si="0"/>
        <v>5</v>
      </c>
      <c r="C36" s="38" t="s">
        <v>131</v>
      </c>
      <c r="D36" s="61">
        <f>D42/2</f>
        <v>0.125</v>
      </c>
      <c r="E36" s="140" t="s">
        <v>366</v>
      </c>
      <c r="H36" s="140" t="s">
        <v>366</v>
      </c>
      <c r="L36" s="48" t="s">
        <v>165</v>
      </c>
      <c r="M36" s="38" t="s">
        <v>240</v>
      </c>
      <c r="W36" s="39" t="s">
        <v>896</v>
      </c>
      <c r="X36" s="135" t="s">
        <v>795</v>
      </c>
      <c r="Y36" s="39" t="s">
        <v>894</v>
      </c>
      <c r="Z36" s="38" t="s">
        <v>715</v>
      </c>
      <c r="AA36" s="38" t="s">
        <v>892</v>
      </c>
      <c r="AB36" s="38" t="s">
        <v>897</v>
      </c>
      <c r="AC36" s="38" t="s">
        <v>895</v>
      </c>
      <c r="AD36" s="45"/>
      <c r="AE36" s="45" t="s">
        <v>707</v>
      </c>
    </row>
    <row r="37" spans="1:31" ht="15.75" customHeight="1">
      <c r="B37" s="38">
        <f>B43-20</f>
        <v>1908</v>
      </c>
      <c r="D37" s="61"/>
      <c r="E37" s="48" t="s">
        <v>165</v>
      </c>
      <c r="H37" s="38" t="s">
        <v>58</v>
      </c>
      <c r="L37" s="141" t="s">
        <v>207</v>
      </c>
      <c r="M37" s="38" t="s">
        <v>184</v>
      </c>
      <c r="W37" s="38" t="s">
        <v>796</v>
      </c>
      <c r="X37" s="135" t="s">
        <v>926</v>
      </c>
      <c r="Y37" s="38" t="s">
        <v>720</v>
      </c>
      <c r="Z37" s="38" t="s">
        <v>716</v>
      </c>
      <c r="AA37" s="48" t="s">
        <v>165</v>
      </c>
      <c r="AB37" s="38" t="s">
        <v>716</v>
      </c>
      <c r="AC37" s="38" t="s">
        <v>717</v>
      </c>
      <c r="AE37" s="45" t="s">
        <v>706</v>
      </c>
    </row>
    <row r="38" spans="1:31" ht="15.75" customHeight="1">
      <c r="B38" s="38" t="str">
        <f t="shared" si="0"/>
        <v/>
      </c>
      <c r="D38" s="61"/>
      <c r="E38" s="114" t="s">
        <v>59</v>
      </c>
      <c r="H38" s="38" t="s">
        <v>100</v>
      </c>
      <c r="L38" s="48" t="s">
        <v>212</v>
      </c>
      <c r="M38" s="38" t="s">
        <v>178</v>
      </c>
      <c r="W38" s="38" t="s">
        <v>797</v>
      </c>
      <c r="X38" s="135" t="s">
        <v>802</v>
      </c>
      <c r="Y38" s="45" t="s">
        <v>800</v>
      </c>
      <c r="AA38" s="48" t="s">
        <v>165</v>
      </c>
      <c r="AE38" s="45" t="s">
        <v>708</v>
      </c>
    </row>
    <row r="39" spans="1:31" ht="15.75" customHeight="1">
      <c r="B39" s="38" t="str">
        <f t="shared" si="0"/>
        <v/>
      </c>
      <c r="D39" s="61"/>
      <c r="E39" s="37" t="s">
        <v>165</v>
      </c>
      <c r="F39" s="40"/>
      <c r="G39" s="40"/>
      <c r="H39" s="40" t="s">
        <v>165</v>
      </c>
      <c r="L39" s="40" t="s">
        <v>165</v>
      </c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 t="s">
        <v>165</v>
      </c>
      <c r="AA39" s="48" t="s">
        <v>165</v>
      </c>
    </row>
    <row r="40" spans="1:31" ht="15.75" customHeight="1">
      <c r="B40" s="38" t="str">
        <f t="shared" ref="B40" si="2">IF(A40,INT(46/(2^ABS(A40))),"")</f>
        <v/>
      </c>
      <c r="D40" s="61"/>
      <c r="E40" s="38" t="s">
        <v>165</v>
      </c>
      <c r="F40" s="48" t="s">
        <v>165</v>
      </c>
      <c r="G40" s="48" t="s">
        <v>165</v>
      </c>
      <c r="M40" s="48" t="s">
        <v>165</v>
      </c>
      <c r="P40" s="48" t="s">
        <v>165</v>
      </c>
      <c r="S40" s="48" t="s">
        <v>165</v>
      </c>
      <c r="V40" s="48" t="s">
        <v>165</v>
      </c>
      <c r="AA40" s="48" t="s">
        <v>165</v>
      </c>
    </row>
    <row r="41" spans="1:31" ht="15.75" customHeight="1">
      <c r="B41" s="38" t="str">
        <f t="shared" si="0"/>
        <v/>
      </c>
      <c r="D41" s="61"/>
      <c r="E41" s="38" t="s">
        <v>165</v>
      </c>
      <c r="F41" s="48" t="s">
        <v>165</v>
      </c>
      <c r="G41" s="48" t="s">
        <v>165</v>
      </c>
      <c r="M41" s="48" t="s">
        <v>165</v>
      </c>
      <c r="P41" s="48" t="s">
        <v>165</v>
      </c>
      <c r="S41" s="48" t="s">
        <v>165</v>
      </c>
      <c r="V41" s="48" t="s">
        <v>165</v>
      </c>
      <c r="X41" s="134" t="s">
        <v>804</v>
      </c>
      <c r="AA41" s="173" t="s">
        <v>900</v>
      </c>
      <c r="AB41" s="45" t="s">
        <v>899</v>
      </c>
    </row>
    <row r="42" spans="1:31" ht="15.75" customHeight="1">
      <c r="A42" s="38">
        <v>-2</v>
      </c>
      <c r="B42" s="38">
        <f t="shared" si="0"/>
        <v>11</v>
      </c>
      <c r="C42" s="38" t="s">
        <v>130</v>
      </c>
      <c r="D42" s="61">
        <f>D49/2</f>
        <v>0.25</v>
      </c>
      <c r="E42" s="38" t="s">
        <v>347</v>
      </c>
      <c r="F42" s="48" t="s">
        <v>348</v>
      </c>
      <c r="G42" s="114" t="s">
        <v>57</v>
      </c>
      <c r="L42" s="135"/>
      <c r="M42" s="135" t="s">
        <v>193</v>
      </c>
      <c r="P42" s="48" t="s">
        <v>880</v>
      </c>
      <c r="Q42" s="38" t="s">
        <v>659</v>
      </c>
      <c r="S42" s="48" t="s">
        <v>660</v>
      </c>
      <c r="T42" s="38" t="s">
        <v>330</v>
      </c>
      <c r="V42" s="48" t="s">
        <v>661</v>
      </c>
      <c r="W42" s="38" t="s">
        <v>662</v>
      </c>
      <c r="X42" s="39" t="s">
        <v>803</v>
      </c>
      <c r="AA42" s="48" t="s">
        <v>165</v>
      </c>
    </row>
    <row r="43" spans="1:31" ht="15.75" customHeight="1">
      <c r="B43" s="38">
        <v>1928</v>
      </c>
      <c r="D43" s="61"/>
      <c r="E43" s="38" t="s">
        <v>334</v>
      </c>
      <c r="F43" s="38" t="s">
        <v>284</v>
      </c>
      <c r="G43" s="48" t="s">
        <v>165</v>
      </c>
      <c r="L43" s="135"/>
      <c r="M43" s="135" t="s">
        <v>929</v>
      </c>
      <c r="P43" s="48" t="s">
        <v>165</v>
      </c>
      <c r="Q43" s="48" t="s">
        <v>165</v>
      </c>
      <c r="S43" s="48" t="s">
        <v>165</v>
      </c>
      <c r="T43" s="48" t="s">
        <v>165</v>
      </c>
      <c r="V43" s="48" t="s">
        <v>165</v>
      </c>
      <c r="W43" s="48" t="s">
        <v>165</v>
      </c>
      <c r="AA43" s="48" t="s">
        <v>165</v>
      </c>
    </row>
    <row r="44" spans="1:31" ht="15.75" customHeight="1">
      <c r="B44" s="38" t="str">
        <f t="shared" ref="B44:B52" si="3">IF(A44,INT(46/(2^ABS(A44))),"")</f>
        <v/>
      </c>
      <c r="D44" s="61"/>
      <c r="E44" s="38" t="s">
        <v>334</v>
      </c>
      <c r="F44" s="38" t="s">
        <v>284</v>
      </c>
      <c r="G44" s="48" t="s">
        <v>165</v>
      </c>
      <c r="M44" s="48" t="s">
        <v>165</v>
      </c>
      <c r="P44" s="48" t="s">
        <v>165</v>
      </c>
      <c r="Q44" s="48" t="s">
        <v>165</v>
      </c>
      <c r="S44" s="48" t="s">
        <v>165</v>
      </c>
      <c r="T44" s="48" t="s">
        <v>165</v>
      </c>
      <c r="V44" s="48" t="s">
        <v>165</v>
      </c>
      <c r="W44" s="48" t="s">
        <v>165</v>
      </c>
      <c r="AA44" s="48" t="s">
        <v>165</v>
      </c>
    </row>
    <row r="45" spans="1:31" ht="15.75" customHeight="1">
      <c r="B45" s="38" t="str">
        <f t="shared" si="3"/>
        <v/>
      </c>
      <c r="D45" s="61"/>
      <c r="E45" s="38" t="s">
        <v>334</v>
      </c>
      <c r="F45" s="38" t="s">
        <v>284</v>
      </c>
      <c r="G45" s="37" t="s">
        <v>165</v>
      </c>
      <c r="H45" s="40"/>
      <c r="I45" s="40"/>
      <c r="J45" s="40"/>
      <c r="K45" s="40"/>
      <c r="L45" s="142"/>
      <c r="M45" s="40" t="s">
        <v>165</v>
      </c>
      <c r="P45" s="40" t="s">
        <v>165</v>
      </c>
      <c r="Q45" s="40" t="s">
        <v>165</v>
      </c>
      <c r="S45" s="40" t="s">
        <v>165</v>
      </c>
      <c r="T45" s="40" t="s">
        <v>165</v>
      </c>
      <c r="V45" s="40" t="s">
        <v>165</v>
      </c>
      <c r="W45" s="40" t="s">
        <v>165</v>
      </c>
      <c r="X45" s="40"/>
      <c r="AA45" s="48" t="s">
        <v>165</v>
      </c>
    </row>
    <row r="46" spans="1:31" ht="15.75" customHeight="1">
      <c r="B46" s="38" t="str">
        <f t="shared" si="3"/>
        <v/>
      </c>
      <c r="D46" s="61"/>
      <c r="E46" s="38" t="s">
        <v>334</v>
      </c>
      <c r="F46" s="38" t="s">
        <v>284</v>
      </c>
      <c r="G46" s="48" t="s">
        <v>165</v>
      </c>
      <c r="H46" s="48" t="s">
        <v>165</v>
      </c>
      <c r="L46" s="48" t="s">
        <v>165</v>
      </c>
      <c r="P46" s="48" t="s">
        <v>165</v>
      </c>
      <c r="Q46" s="48" t="s">
        <v>165</v>
      </c>
      <c r="S46" s="48" t="s">
        <v>165</v>
      </c>
      <c r="T46" s="48" t="s">
        <v>165</v>
      </c>
      <c r="V46" s="48" t="s">
        <v>165</v>
      </c>
      <c r="W46" s="48" t="s">
        <v>165</v>
      </c>
      <c r="X46" s="48" t="s">
        <v>165</v>
      </c>
      <c r="AA46" s="48" t="s">
        <v>165</v>
      </c>
    </row>
    <row r="47" spans="1:31" ht="15.75" customHeight="1">
      <c r="D47" s="61"/>
      <c r="E47" s="38" t="s">
        <v>334</v>
      </c>
      <c r="F47" s="38" t="s">
        <v>284</v>
      </c>
      <c r="G47" s="48" t="s">
        <v>165</v>
      </c>
      <c r="H47" s="48" t="s">
        <v>165</v>
      </c>
      <c r="L47" s="48" t="s">
        <v>165</v>
      </c>
      <c r="P47" s="48" t="s">
        <v>165</v>
      </c>
      <c r="Q47" s="48" t="s">
        <v>165</v>
      </c>
      <c r="S47" s="48" t="s">
        <v>165</v>
      </c>
      <c r="T47" s="48" t="s">
        <v>165</v>
      </c>
      <c r="V47" s="48" t="s">
        <v>165</v>
      </c>
      <c r="W47" s="48" t="s">
        <v>165</v>
      </c>
      <c r="X47" s="48" t="s">
        <v>165</v>
      </c>
      <c r="AA47" s="48" t="s">
        <v>165</v>
      </c>
    </row>
    <row r="48" spans="1:31" ht="15.75" customHeight="1">
      <c r="D48" s="61"/>
      <c r="E48" s="38" t="s">
        <v>334</v>
      </c>
      <c r="F48" s="38" t="s">
        <v>284</v>
      </c>
      <c r="G48" s="48" t="s">
        <v>165</v>
      </c>
      <c r="H48" s="48" t="s">
        <v>165</v>
      </c>
      <c r="K48" s="140" t="s">
        <v>351</v>
      </c>
      <c r="L48" s="48" t="s">
        <v>165</v>
      </c>
      <c r="N48" s="140" t="s">
        <v>52</v>
      </c>
      <c r="P48" s="48" t="s">
        <v>165</v>
      </c>
      <c r="Q48" s="48" t="s">
        <v>165</v>
      </c>
      <c r="S48" s="48" t="s">
        <v>165</v>
      </c>
      <c r="T48" s="48" t="s">
        <v>165</v>
      </c>
      <c r="V48" s="48" t="s">
        <v>165</v>
      </c>
      <c r="W48" s="48" t="s">
        <v>165</v>
      </c>
      <c r="X48" s="48" t="s">
        <v>165</v>
      </c>
      <c r="AA48" s="48" t="s">
        <v>165</v>
      </c>
    </row>
    <row r="49" spans="1:37" ht="15.75" customHeight="1">
      <c r="A49" s="38">
        <v>-1</v>
      </c>
      <c r="B49" s="38">
        <f t="shared" si="3"/>
        <v>23</v>
      </c>
      <c r="C49" s="38" t="s">
        <v>129</v>
      </c>
      <c r="D49" s="61">
        <f>D53/2</f>
        <v>0.5</v>
      </c>
      <c r="E49" s="38" t="s">
        <v>349</v>
      </c>
      <c r="F49" s="38" t="s">
        <v>350</v>
      </c>
      <c r="G49" s="38" t="s">
        <v>346</v>
      </c>
      <c r="H49" s="38" t="s">
        <v>344</v>
      </c>
      <c r="K49" s="38" t="s">
        <v>345</v>
      </c>
      <c r="L49" s="56" t="s">
        <v>110</v>
      </c>
      <c r="N49" s="38" t="s">
        <v>204</v>
      </c>
      <c r="P49" s="38" t="s">
        <v>879</v>
      </c>
      <c r="Q49" s="38" t="s">
        <v>668</v>
      </c>
      <c r="S49" s="38" t="s">
        <v>663</v>
      </c>
      <c r="T49" s="38" t="s">
        <v>664</v>
      </c>
      <c r="V49" s="38" t="s">
        <v>665</v>
      </c>
      <c r="W49" s="38" t="s">
        <v>15</v>
      </c>
      <c r="X49" s="38" t="s">
        <v>936</v>
      </c>
      <c r="AA49" s="38" t="s">
        <v>893</v>
      </c>
    </row>
    <row r="50" spans="1:37" ht="15" customHeight="1">
      <c r="B50" s="38">
        <f>B43+20</f>
        <v>1948</v>
      </c>
      <c r="D50" s="61"/>
      <c r="H50" s="38" t="s">
        <v>342</v>
      </c>
      <c r="K50" s="48" t="s">
        <v>165</v>
      </c>
      <c r="L50" s="38" t="s">
        <v>165</v>
      </c>
      <c r="N50" s="38" t="s">
        <v>205</v>
      </c>
      <c r="P50" s="48" t="s">
        <v>335</v>
      </c>
      <c r="Q50" s="48" t="s">
        <v>284</v>
      </c>
      <c r="S50" s="143" t="s">
        <v>799</v>
      </c>
      <c r="AA50" s="45"/>
      <c r="AD50" s="144" t="s">
        <v>713</v>
      </c>
    </row>
    <row r="51" spans="1:37" ht="15.75" customHeight="1">
      <c r="B51" s="38" t="str">
        <f t="shared" si="3"/>
        <v/>
      </c>
      <c r="D51" s="61"/>
      <c r="H51" s="38" t="s">
        <v>342</v>
      </c>
      <c r="K51" s="37" t="s">
        <v>165</v>
      </c>
      <c r="L51" s="37" t="s">
        <v>165</v>
      </c>
      <c r="M51" s="40"/>
      <c r="N51" s="37" t="s">
        <v>165</v>
      </c>
      <c r="P51" s="37" t="s">
        <v>335</v>
      </c>
      <c r="Q51" s="37" t="s">
        <v>284</v>
      </c>
    </row>
    <row r="52" spans="1:37" ht="15.75" customHeight="1">
      <c r="B52" s="38" t="str">
        <f t="shared" si="3"/>
        <v/>
      </c>
      <c r="D52" s="61"/>
      <c r="H52" s="38" t="s">
        <v>342</v>
      </c>
      <c r="L52" s="48"/>
      <c r="M52" s="48" t="s">
        <v>165</v>
      </c>
      <c r="N52" s="48" t="s">
        <v>165</v>
      </c>
      <c r="O52" s="48"/>
      <c r="P52" s="48" t="s">
        <v>335</v>
      </c>
      <c r="Q52" s="48" t="s">
        <v>284</v>
      </c>
      <c r="R52" s="48"/>
      <c r="S52" s="48"/>
      <c r="AD52" s="144" t="s">
        <v>793</v>
      </c>
    </row>
    <row r="53" spans="1:37" ht="15.75" customHeight="1">
      <c r="A53" s="38">
        <v>0</v>
      </c>
      <c r="B53" s="38">
        <v>46</v>
      </c>
      <c r="C53" s="38" t="s">
        <v>862</v>
      </c>
      <c r="D53" s="61">
        <v>1</v>
      </c>
      <c r="H53" s="38" t="s">
        <v>343</v>
      </c>
      <c r="M53" s="46" t="s">
        <v>864</v>
      </c>
      <c r="N53" s="38" t="s">
        <v>206</v>
      </c>
      <c r="P53" s="38" t="s">
        <v>1001</v>
      </c>
      <c r="Q53" s="38" t="s">
        <v>669</v>
      </c>
      <c r="AD53" s="144" t="s">
        <v>710</v>
      </c>
    </row>
    <row r="54" spans="1:37" ht="15.75" customHeight="1">
      <c r="B54" s="38">
        <f>B50+20</f>
        <v>1968</v>
      </c>
      <c r="L54" s="38" t="s">
        <v>646</v>
      </c>
      <c r="M54" s="38" t="s">
        <v>999</v>
      </c>
      <c r="N54" s="48" t="s">
        <v>165</v>
      </c>
    </row>
    <row r="55" spans="1:37" ht="15.75" customHeight="1">
      <c r="L55" s="48" t="s">
        <v>165</v>
      </c>
      <c r="M55" s="48" t="s">
        <v>165</v>
      </c>
      <c r="N55" s="48" t="s">
        <v>165</v>
      </c>
      <c r="AD55" s="56" t="s">
        <v>712</v>
      </c>
      <c r="AE55" s="144" t="s">
        <v>711</v>
      </c>
    </row>
    <row r="56" spans="1:37" ht="15.75" customHeight="1">
      <c r="L56" s="48" t="s">
        <v>165</v>
      </c>
      <c r="M56" s="48" t="s">
        <v>165</v>
      </c>
      <c r="N56" s="48" t="s">
        <v>165</v>
      </c>
    </row>
    <row r="57" spans="1:37" ht="15.75" customHeight="1">
      <c r="L57" s="40" t="s">
        <v>165</v>
      </c>
      <c r="M57" s="40" t="s">
        <v>165</v>
      </c>
      <c r="N57" s="48" t="s">
        <v>165</v>
      </c>
      <c r="AC57" s="145">
        <v>1904</v>
      </c>
      <c r="AD57" s="134" t="s">
        <v>718</v>
      </c>
      <c r="AE57" s="39"/>
    </row>
    <row r="58" spans="1:37" ht="15.75" customHeight="1">
      <c r="M58" s="48" t="s">
        <v>165</v>
      </c>
      <c r="N58" s="48" t="s">
        <v>165</v>
      </c>
      <c r="AC58" s="145">
        <v>1905</v>
      </c>
      <c r="AD58" s="134" t="s">
        <v>719</v>
      </c>
      <c r="AE58" s="39"/>
    </row>
    <row r="59" spans="1:37" ht="15.75" customHeight="1">
      <c r="M59" s="48" t="s">
        <v>165</v>
      </c>
      <c r="N59" s="48" t="s">
        <v>165</v>
      </c>
    </row>
    <row r="60" spans="1:37" ht="13">
      <c r="M60" s="48" t="s">
        <v>165</v>
      </c>
      <c r="N60" s="48" t="s">
        <v>165</v>
      </c>
      <c r="AK60" s="146"/>
    </row>
    <row r="61" spans="1:37" ht="15.75" customHeight="1">
      <c r="M61" s="38" t="s">
        <v>998</v>
      </c>
      <c r="N61" s="38" t="s">
        <v>997</v>
      </c>
    </row>
    <row r="68" spans="24:24" ht="15.75" customHeight="1">
      <c r="X68" s="38" t="s">
        <v>619</v>
      </c>
    </row>
  </sheetData>
  <phoneticPr fontId="9" type="noConversion"/>
  <pageMargins left="0.5" right="0.5" top="0.5" bottom="0.75" header="0.5" footer="0.5"/>
  <pageSetup scale="62" orientation="landscape" horizontalDpi="4294967292" verticalDpi="4294967292"/>
  <headerFooter>
    <oddFooter>&amp;Lrbd-office/&amp;F/&amp;A  &amp;D 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9"/>
  <sheetViews>
    <sheetView topLeftCell="C21" workbookViewId="0">
      <selection activeCell="K56" sqref="K56"/>
    </sheetView>
  </sheetViews>
  <sheetFormatPr baseColWidth="10" defaultColWidth="12.83203125" defaultRowHeight="15.75" customHeight="1" x14ac:dyDescent="0"/>
  <cols>
    <col min="1" max="1" width="17.5" style="1" bestFit="1" customWidth="1"/>
    <col min="2" max="2" width="7.83203125" style="4" customWidth="1"/>
    <col min="3" max="3" width="12.83203125" style="1" customWidth="1"/>
    <col min="4" max="4" width="10.83203125" style="2" customWidth="1"/>
    <col min="5" max="5" width="16.6640625" style="2" customWidth="1"/>
    <col min="6" max="6" width="22.6640625" style="2" bestFit="1" customWidth="1"/>
    <col min="7" max="7" width="18" style="2" bestFit="1" customWidth="1"/>
    <col min="8" max="8" width="14" style="2" customWidth="1"/>
    <col min="9" max="9" width="12.83203125" style="2" customWidth="1"/>
    <col min="10" max="10" width="17.6640625" style="2" customWidth="1"/>
    <col min="11" max="11" width="17.33203125" style="2" customWidth="1"/>
    <col min="12" max="12" width="15" style="2" customWidth="1"/>
    <col min="13" max="13" width="14.5" style="2" customWidth="1"/>
    <col min="14" max="14" width="12.6640625" style="2" customWidth="1"/>
    <col min="15" max="15" width="12.83203125" style="2"/>
    <col min="16" max="16" width="18" style="2" bestFit="1" customWidth="1"/>
    <col min="17" max="16384" width="12.83203125" style="2"/>
  </cols>
  <sheetData>
    <row r="1" spans="1:16" ht="15.75" customHeight="1">
      <c r="A1" s="10" t="s">
        <v>162</v>
      </c>
      <c r="B1" s="45" t="s">
        <v>50</v>
      </c>
      <c r="C1" s="10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5.75" customHeight="1">
      <c r="A2" s="10">
        <v>-10</v>
      </c>
      <c r="B2" s="38">
        <f t="shared" ref="B2:B38" si="0">IF(A2,INT(46/(2^ABS(A2))),"")</f>
        <v>0</v>
      </c>
      <c r="C2" s="10"/>
      <c r="D2" s="32"/>
      <c r="E2" s="32"/>
      <c r="F2" s="32"/>
      <c r="G2" s="32"/>
      <c r="H2" s="32"/>
      <c r="I2" s="32"/>
      <c r="J2" s="32"/>
      <c r="K2" s="32"/>
      <c r="L2" s="32"/>
      <c r="M2" s="32"/>
      <c r="N2" s="32" t="s">
        <v>124</v>
      </c>
      <c r="O2" s="32"/>
      <c r="P2" s="32" t="s">
        <v>120</v>
      </c>
    </row>
    <row r="3" spans="1:16" ht="15.75" customHeight="1">
      <c r="A3" s="10"/>
      <c r="B3" s="38" t="str">
        <f t="shared" si="0"/>
        <v/>
      </c>
      <c r="C3" s="10"/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165</v>
      </c>
      <c r="O3" s="32"/>
      <c r="P3" s="32" t="s">
        <v>123</v>
      </c>
    </row>
    <row r="4" spans="1:16" ht="15.75" customHeight="1">
      <c r="A4" s="32"/>
      <c r="B4" s="38" t="str">
        <f t="shared" si="0"/>
        <v/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40" t="s">
        <v>165</v>
      </c>
      <c r="O4" s="43"/>
      <c r="P4" s="40" t="s">
        <v>165</v>
      </c>
    </row>
    <row r="5" spans="1:16" ht="15.75" customHeight="1">
      <c r="A5" s="10"/>
      <c r="B5" s="38" t="str">
        <f t="shared" si="0"/>
        <v/>
      </c>
      <c r="C5" s="10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 t="s">
        <v>165</v>
      </c>
      <c r="P5" s="32" t="s">
        <v>165</v>
      </c>
    </row>
    <row r="6" spans="1:16" ht="15.75" customHeight="1">
      <c r="A6" s="10"/>
      <c r="B6" s="38" t="str">
        <f t="shared" si="0"/>
        <v/>
      </c>
      <c r="C6" s="10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 t="s">
        <v>164</v>
      </c>
      <c r="P6" s="147" t="s">
        <v>120</v>
      </c>
    </row>
    <row r="7" spans="1:16" ht="15.75" customHeight="1">
      <c r="A7" s="10">
        <v>-9</v>
      </c>
      <c r="B7" s="38">
        <f t="shared" si="0"/>
        <v>0</v>
      </c>
      <c r="C7" s="10"/>
      <c r="D7" s="32"/>
      <c r="E7" s="32"/>
      <c r="F7" s="32"/>
      <c r="G7" s="32"/>
      <c r="H7" s="32"/>
      <c r="I7" s="32"/>
      <c r="J7" s="147" t="s">
        <v>238</v>
      </c>
      <c r="K7" s="32"/>
      <c r="L7" s="148" t="s">
        <v>237</v>
      </c>
      <c r="M7" s="32"/>
      <c r="N7" s="32"/>
      <c r="O7" s="32" t="s">
        <v>125</v>
      </c>
      <c r="P7" s="147" t="s">
        <v>122</v>
      </c>
    </row>
    <row r="8" spans="1:16" ht="15.75" customHeight="1">
      <c r="A8" s="10"/>
      <c r="B8" s="38" t="str">
        <f t="shared" si="0"/>
        <v/>
      </c>
      <c r="C8" s="10"/>
      <c r="D8" s="32"/>
      <c r="E8" s="32"/>
      <c r="F8" s="32"/>
      <c r="G8" s="32"/>
      <c r="H8" s="32"/>
      <c r="I8" s="32"/>
      <c r="J8" s="40" t="s">
        <v>165</v>
      </c>
      <c r="K8" s="43"/>
      <c r="L8" s="40" t="s">
        <v>165</v>
      </c>
      <c r="M8" s="32"/>
      <c r="N8" s="149" t="s">
        <v>165</v>
      </c>
      <c r="O8" s="40" t="s">
        <v>165</v>
      </c>
      <c r="P8" s="32" t="s">
        <v>121</v>
      </c>
    </row>
    <row r="9" spans="1:16" ht="15.75" customHeight="1">
      <c r="A9" s="10"/>
      <c r="B9" s="38" t="str">
        <f t="shared" si="0"/>
        <v/>
      </c>
      <c r="C9" s="10"/>
      <c r="D9" s="32"/>
      <c r="E9" s="32"/>
      <c r="F9" s="32"/>
      <c r="G9" s="32"/>
      <c r="H9" s="32"/>
      <c r="I9" s="32"/>
      <c r="J9" s="148"/>
      <c r="K9" s="44" t="s">
        <v>165</v>
      </c>
      <c r="L9" s="32"/>
      <c r="M9" s="32"/>
      <c r="N9" s="32" t="s">
        <v>165</v>
      </c>
      <c r="O9" s="32"/>
      <c r="P9" s="32"/>
    </row>
    <row r="10" spans="1:16" ht="15.75" customHeight="1">
      <c r="A10" s="10"/>
      <c r="B10" s="38" t="str">
        <f t="shared" si="0"/>
        <v/>
      </c>
      <c r="C10" s="10"/>
      <c r="D10" s="32"/>
      <c r="E10" s="32"/>
      <c r="F10" s="32"/>
      <c r="G10" s="32"/>
      <c r="H10" s="32"/>
      <c r="I10" s="32"/>
      <c r="J10" s="148"/>
      <c r="K10" s="150" t="s">
        <v>236</v>
      </c>
      <c r="L10" s="134" t="s">
        <v>252</v>
      </c>
      <c r="M10" s="39"/>
      <c r="N10" s="151" t="s">
        <v>166</v>
      </c>
      <c r="O10" s="32"/>
      <c r="P10" s="32"/>
    </row>
    <row r="11" spans="1:16" ht="15.75" customHeight="1">
      <c r="A11" s="10">
        <v>-8</v>
      </c>
      <c r="B11" s="38">
        <f t="shared" si="0"/>
        <v>0</v>
      </c>
      <c r="C11" s="32" t="s">
        <v>114</v>
      </c>
      <c r="D11" s="32"/>
      <c r="E11" s="32"/>
      <c r="F11" s="32"/>
      <c r="G11" s="32"/>
      <c r="H11" s="32"/>
      <c r="I11" s="32" t="s">
        <v>12</v>
      </c>
      <c r="J11" s="148"/>
      <c r="K11" s="151" t="s">
        <v>235</v>
      </c>
      <c r="L11" s="32"/>
      <c r="M11" s="32"/>
      <c r="N11" s="152" t="s">
        <v>230</v>
      </c>
      <c r="O11" s="147"/>
      <c r="P11" s="152" t="s">
        <v>167</v>
      </c>
    </row>
    <row r="12" spans="1:16" ht="15.75" customHeight="1">
      <c r="A12" s="10"/>
      <c r="B12" s="38" t="str">
        <f t="shared" si="0"/>
        <v/>
      </c>
      <c r="C12" s="32"/>
      <c r="D12" s="32"/>
      <c r="E12" s="32"/>
      <c r="F12" s="32"/>
      <c r="G12" s="32"/>
      <c r="H12" s="32"/>
      <c r="I12" s="40" t="s">
        <v>165</v>
      </c>
      <c r="J12" s="43"/>
      <c r="K12" s="40" t="s">
        <v>165</v>
      </c>
      <c r="L12" s="32"/>
      <c r="M12" s="32"/>
      <c r="N12" s="32" t="s">
        <v>112</v>
      </c>
      <c r="O12" s="32"/>
      <c r="P12" s="32" t="s">
        <v>111</v>
      </c>
    </row>
    <row r="13" spans="1:16" ht="15.75" customHeight="1">
      <c r="A13" s="10"/>
      <c r="B13" s="38" t="str">
        <f t="shared" si="0"/>
        <v/>
      </c>
      <c r="C13" s="32"/>
      <c r="D13" s="32"/>
      <c r="E13" s="32"/>
      <c r="F13" s="32"/>
      <c r="G13" s="32"/>
      <c r="H13" s="32"/>
      <c r="I13" s="32"/>
      <c r="J13" s="32" t="s">
        <v>165</v>
      </c>
      <c r="K13" s="32"/>
      <c r="L13" s="9"/>
      <c r="M13" s="32"/>
      <c r="N13" s="40" t="s">
        <v>165</v>
      </c>
      <c r="O13" s="43"/>
      <c r="P13" s="40" t="s">
        <v>165</v>
      </c>
    </row>
    <row r="14" spans="1:16" ht="15.75" customHeight="1">
      <c r="A14" s="10">
        <v>-7</v>
      </c>
      <c r="B14" s="38">
        <f t="shared" si="0"/>
        <v>0</v>
      </c>
      <c r="C14" s="32" t="s">
        <v>117</v>
      </c>
      <c r="D14" s="32"/>
      <c r="E14" s="32"/>
      <c r="F14" s="32"/>
      <c r="G14" s="32"/>
      <c r="H14" s="10" t="s">
        <v>91</v>
      </c>
      <c r="I14" s="32"/>
      <c r="J14" s="152" t="s">
        <v>234</v>
      </c>
      <c r="K14" s="32"/>
      <c r="L14" s="32"/>
      <c r="M14" s="32"/>
      <c r="N14" s="32"/>
      <c r="O14" s="32"/>
      <c r="P14" s="32"/>
    </row>
    <row r="15" spans="1:16" ht="15.75" customHeight="1">
      <c r="A15" s="10"/>
      <c r="B15" s="38" t="str">
        <f t="shared" si="0"/>
        <v/>
      </c>
      <c r="C15" s="32"/>
      <c r="D15" s="32"/>
      <c r="E15" s="32"/>
      <c r="F15" s="32"/>
      <c r="G15" s="32"/>
      <c r="H15" s="40" t="s">
        <v>165</v>
      </c>
      <c r="I15" s="43"/>
      <c r="J15" s="40" t="s">
        <v>165</v>
      </c>
      <c r="K15" s="32"/>
      <c r="L15" s="32"/>
      <c r="M15" s="32"/>
      <c r="N15" s="32"/>
      <c r="O15" s="32"/>
      <c r="P15" s="32"/>
    </row>
    <row r="16" spans="1:16" ht="15.75" customHeight="1">
      <c r="A16" s="10"/>
      <c r="B16" s="38" t="str">
        <f t="shared" si="0"/>
        <v/>
      </c>
      <c r="C16" s="32"/>
      <c r="D16" s="32"/>
      <c r="E16" s="32"/>
      <c r="F16" s="32"/>
      <c r="G16" s="32"/>
      <c r="H16" s="32"/>
      <c r="I16" s="32" t="s">
        <v>165</v>
      </c>
      <c r="J16" s="32"/>
      <c r="K16" s="32"/>
      <c r="L16" s="32"/>
      <c r="M16" s="32"/>
      <c r="N16" s="32"/>
      <c r="O16" s="32"/>
      <c r="P16" s="32"/>
    </row>
    <row r="17" spans="1:16" ht="15.75" customHeight="1">
      <c r="A17" s="10">
        <v>-6</v>
      </c>
      <c r="B17" s="38">
        <f t="shared" si="0"/>
        <v>0</v>
      </c>
      <c r="C17" s="32" t="s">
        <v>113</v>
      </c>
      <c r="D17" s="32"/>
      <c r="E17" s="32"/>
      <c r="F17" s="32"/>
      <c r="G17" s="32"/>
      <c r="H17" s="148" t="s">
        <v>172</v>
      </c>
      <c r="I17" s="153" t="s">
        <v>77</v>
      </c>
      <c r="J17" s="32"/>
      <c r="K17" s="147"/>
      <c r="L17" s="148" t="s">
        <v>82</v>
      </c>
      <c r="M17" s="32"/>
      <c r="N17" s="32"/>
      <c r="O17" s="32"/>
      <c r="P17" s="32"/>
    </row>
    <row r="18" spans="1:16" ht="15.75" customHeight="1">
      <c r="A18" s="10"/>
      <c r="B18" s="38" t="str">
        <f t="shared" si="0"/>
        <v/>
      </c>
      <c r="C18" s="32"/>
      <c r="D18" s="32"/>
      <c r="E18" s="32"/>
      <c r="F18" s="32"/>
      <c r="G18" s="43"/>
      <c r="H18" s="171" t="s">
        <v>173</v>
      </c>
      <c r="I18" s="40" t="s">
        <v>165</v>
      </c>
      <c r="J18" s="43"/>
      <c r="K18" s="149"/>
      <c r="L18" s="40" t="s">
        <v>165</v>
      </c>
      <c r="M18" s="32"/>
      <c r="N18" s="32"/>
      <c r="O18" s="32"/>
      <c r="P18" s="32"/>
    </row>
    <row r="19" spans="1:16" ht="15.75" customHeight="1">
      <c r="A19" s="10"/>
      <c r="B19" s="38" t="str">
        <f t="shared" si="0"/>
        <v/>
      </c>
      <c r="C19" s="32"/>
      <c r="D19" s="32"/>
      <c r="E19" s="32"/>
      <c r="F19" s="32"/>
      <c r="G19" s="32" t="s">
        <v>165</v>
      </c>
      <c r="H19" s="148"/>
      <c r="I19" s="148"/>
      <c r="K19" s="147" t="s">
        <v>81</v>
      </c>
      <c r="L19" s="32"/>
      <c r="M19" s="32"/>
      <c r="N19" s="32"/>
      <c r="O19" s="32"/>
      <c r="P19" s="32"/>
    </row>
    <row r="20" spans="1:16" ht="15.75" customHeight="1">
      <c r="A20" s="10"/>
      <c r="B20" s="38" t="str">
        <f t="shared" si="0"/>
        <v/>
      </c>
      <c r="C20" s="32"/>
      <c r="D20" s="32"/>
      <c r="E20" s="32"/>
      <c r="F20" s="32"/>
      <c r="G20" s="32" t="s">
        <v>165</v>
      </c>
      <c r="H20" s="148"/>
      <c r="I20" s="148"/>
      <c r="K20" s="147" t="s">
        <v>79</v>
      </c>
      <c r="L20" s="32"/>
      <c r="M20" s="32"/>
      <c r="N20" s="32"/>
      <c r="O20" s="32"/>
      <c r="P20" s="32"/>
    </row>
    <row r="21" spans="1:16" ht="15.75" customHeight="1">
      <c r="A21" s="10"/>
      <c r="B21" s="38" t="str">
        <f t="shared" si="0"/>
        <v/>
      </c>
      <c r="C21" s="32"/>
      <c r="D21" s="32"/>
      <c r="E21" s="32"/>
      <c r="F21" s="32"/>
      <c r="G21" s="32" t="s">
        <v>165</v>
      </c>
      <c r="H21" s="148"/>
      <c r="I21" s="148"/>
      <c r="K21" s="147" t="s">
        <v>80</v>
      </c>
      <c r="L21" s="32"/>
      <c r="M21" s="32"/>
      <c r="N21" s="32"/>
      <c r="O21" s="32"/>
      <c r="P21" s="32"/>
    </row>
    <row r="22" spans="1:16" ht="15.75" customHeight="1">
      <c r="A22" s="10"/>
      <c r="B22" s="38" t="str">
        <f t="shared" si="0"/>
        <v/>
      </c>
      <c r="C22" s="32"/>
      <c r="D22" s="32"/>
      <c r="E22" s="32"/>
      <c r="F22" s="32"/>
      <c r="G22" s="32" t="s">
        <v>165</v>
      </c>
      <c r="H22" s="32"/>
      <c r="I22" s="32"/>
      <c r="K22" s="32"/>
      <c r="L22" s="32"/>
      <c r="M22" s="32"/>
      <c r="N22" s="32"/>
      <c r="O22" s="32"/>
      <c r="P22" s="32"/>
    </row>
    <row r="23" spans="1:16" ht="15.75" customHeight="1">
      <c r="A23" s="10">
        <v>-5</v>
      </c>
      <c r="B23" s="38">
        <f t="shared" si="0"/>
        <v>1</v>
      </c>
      <c r="C23" s="32" t="s">
        <v>118</v>
      </c>
      <c r="D23" s="32"/>
      <c r="E23" s="147" t="s">
        <v>937</v>
      </c>
      <c r="G23" s="152" t="s">
        <v>878</v>
      </c>
      <c r="H23" s="32"/>
      <c r="I23" s="32"/>
      <c r="K23" s="32"/>
      <c r="L23" s="32"/>
      <c r="M23" s="32"/>
      <c r="N23" s="32"/>
      <c r="O23" s="32" t="s">
        <v>78</v>
      </c>
      <c r="P23" s="32"/>
    </row>
    <row r="24" spans="1:16" ht="15.75" customHeight="1">
      <c r="A24" s="10"/>
      <c r="B24" s="38" t="str">
        <f t="shared" si="0"/>
        <v/>
      </c>
      <c r="C24" s="32"/>
      <c r="D24" s="32"/>
      <c r="E24" s="40" t="s">
        <v>165</v>
      </c>
      <c r="F24" s="40"/>
      <c r="G24" s="43" t="s">
        <v>165</v>
      </c>
      <c r="H24" s="43"/>
      <c r="I24" s="43"/>
      <c r="J24" s="43"/>
      <c r="K24" s="43"/>
      <c r="L24" s="43"/>
      <c r="M24" s="43"/>
      <c r="N24" s="43"/>
      <c r="O24" s="40" t="s">
        <v>165</v>
      </c>
      <c r="P24" s="32"/>
    </row>
    <row r="25" spans="1:16" ht="15.75" customHeight="1">
      <c r="A25" s="10"/>
      <c r="B25" s="38" t="str">
        <f t="shared" si="0"/>
        <v/>
      </c>
      <c r="C25" s="32"/>
      <c r="D25" s="32"/>
      <c r="E25" s="32"/>
      <c r="F25" s="148" t="s">
        <v>251</v>
      </c>
      <c r="G25" s="32" t="s">
        <v>165</v>
      </c>
      <c r="H25" s="32"/>
      <c r="I25" s="32"/>
      <c r="J25" s="32"/>
      <c r="K25" s="32"/>
      <c r="L25" s="32" t="s">
        <v>165</v>
      </c>
      <c r="M25" s="32" t="s">
        <v>165</v>
      </c>
      <c r="N25" s="32" t="s">
        <v>165</v>
      </c>
      <c r="O25" s="32"/>
      <c r="P25" s="32"/>
    </row>
    <row r="26" spans="1:16" ht="15.75" customHeight="1">
      <c r="A26" s="10">
        <v>-4</v>
      </c>
      <c r="B26" s="38">
        <f t="shared" si="0"/>
        <v>2</v>
      </c>
      <c r="C26" s="32" t="s">
        <v>119</v>
      </c>
      <c r="D26" s="32" t="s">
        <v>84</v>
      </c>
      <c r="E26" s="32"/>
      <c r="F26" s="152" t="s">
        <v>174</v>
      </c>
      <c r="G26" s="32" t="s">
        <v>83</v>
      </c>
      <c r="H26" s="32"/>
      <c r="I26" s="32"/>
      <c r="J26" s="32"/>
      <c r="K26" s="32"/>
      <c r="L26" s="32" t="s">
        <v>175</v>
      </c>
      <c r="M26" s="32" t="s">
        <v>176</v>
      </c>
      <c r="N26" s="32" t="s">
        <v>177</v>
      </c>
      <c r="O26" s="32"/>
      <c r="P26" s="32"/>
    </row>
    <row r="27" spans="1:16" ht="15.75" customHeight="1">
      <c r="A27" s="10"/>
      <c r="B27" s="38" t="str">
        <f t="shared" si="0"/>
        <v/>
      </c>
      <c r="C27" s="10"/>
      <c r="D27" s="32" t="s">
        <v>165</v>
      </c>
      <c r="E27" s="32"/>
      <c r="F27" s="32" t="s">
        <v>178</v>
      </c>
      <c r="G27" s="32" t="s">
        <v>165</v>
      </c>
      <c r="H27" s="32"/>
      <c r="I27" s="32"/>
      <c r="J27" s="32"/>
      <c r="K27" s="32"/>
      <c r="L27" s="32" t="s">
        <v>165</v>
      </c>
      <c r="M27" s="32" t="s">
        <v>178</v>
      </c>
      <c r="N27" s="32" t="s">
        <v>178</v>
      </c>
      <c r="O27" s="32"/>
      <c r="P27" s="32"/>
    </row>
    <row r="28" spans="1:16" ht="15.75" customHeight="1">
      <c r="A28" s="10"/>
      <c r="B28" s="38" t="str">
        <f t="shared" si="0"/>
        <v/>
      </c>
      <c r="C28" s="10"/>
      <c r="D28" s="32" t="s">
        <v>165</v>
      </c>
      <c r="E28" s="32"/>
      <c r="F28" s="32" t="s">
        <v>179</v>
      </c>
      <c r="G28" s="32" t="s">
        <v>165</v>
      </c>
      <c r="H28" s="32"/>
      <c r="I28" s="32"/>
      <c r="J28" s="32"/>
      <c r="K28" s="32"/>
      <c r="L28" s="32" t="s">
        <v>165</v>
      </c>
      <c r="M28" s="32"/>
      <c r="N28" s="32"/>
      <c r="O28" s="32"/>
      <c r="P28" s="32"/>
    </row>
    <row r="29" spans="1:16" ht="15.75" customHeight="1">
      <c r="A29" s="10"/>
      <c r="B29" s="38" t="str">
        <f t="shared" si="0"/>
        <v/>
      </c>
      <c r="C29" s="10"/>
      <c r="D29" s="32" t="s">
        <v>165</v>
      </c>
      <c r="E29" s="32"/>
      <c r="F29" s="32" t="s">
        <v>180</v>
      </c>
      <c r="G29" s="32" t="s">
        <v>165</v>
      </c>
      <c r="H29" s="32"/>
      <c r="I29" s="32"/>
      <c r="J29" s="32"/>
      <c r="K29" s="147"/>
      <c r="L29" s="32" t="s">
        <v>165</v>
      </c>
      <c r="M29" s="32"/>
      <c r="N29" s="32"/>
      <c r="O29" s="32"/>
      <c r="P29" s="32"/>
    </row>
    <row r="30" spans="1:16" ht="15.75" customHeight="1">
      <c r="A30" s="10"/>
      <c r="B30" s="38" t="str">
        <f t="shared" si="0"/>
        <v/>
      </c>
      <c r="C30" s="10"/>
      <c r="D30" s="32" t="s">
        <v>165</v>
      </c>
      <c r="E30" s="32"/>
      <c r="F30" s="32" t="s">
        <v>181</v>
      </c>
      <c r="G30" s="32" t="s">
        <v>165</v>
      </c>
      <c r="H30" s="32"/>
      <c r="I30" s="32"/>
      <c r="J30" s="32"/>
      <c r="K30" s="32"/>
      <c r="L30" s="32" t="s">
        <v>165</v>
      </c>
      <c r="M30" s="32"/>
      <c r="N30" s="32"/>
      <c r="O30" s="32"/>
      <c r="P30" s="32"/>
    </row>
    <row r="31" spans="1:16" ht="15.75" customHeight="1">
      <c r="A31" s="10"/>
      <c r="B31" s="38" t="str">
        <f t="shared" si="0"/>
        <v/>
      </c>
      <c r="C31" s="10"/>
      <c r="D31" s="32" t="s">
        <v>165</v>
      </c>
      <c r="E31" s="32"/>
      <c r="F31" s="32" t="s">
        <v>182</v>
      </c>
      <c r="G31" s="32" t="s">
        <v>165</v>
      </c>
      <c r="H31" s="38"/>
      <c r="I31" s="38"/>
      <c r="J31" s="38"/>
      <c r="K31" s="38"/>
      <c r="L31" s="32" t="s">
        <v>165</v>
      </c>
      <c r="M31" s="32"/>
      <c r="N31" s="32"/>
      <c r="O31" s="32"/>
      <c r="P31" s="32"/>
    </row>
    <row r="32" spans="1:16" ht="15.75" customHeight="1">
      <c r="A32" s="10"/>
      <c r="B32" s="38" t="str">
        <f t="shared" si="0"/>
        <v/>
      </c>
      <c r="C32" s="10"/>
      <c r="D32" s="32" t="s">
        <v>165</v>
      </c>
      <c r="E32" s="32"/>
      <c r="F32" s="151" t="s">
        <v>254</v>
      </c>
      <c r="G32" s="32" t="s">
        <v>165</v>
      </c>
      <c r="H32" s="38"/>
      <c r="I32" s="38"/>
      <c r="J32" s="38"/>
      <c r="K32" s="38"/>
      <c r="L32" s="32" t="s">
        <v>165</v>
      </c>
      <c r="M32" s="32"/>
      <c r="N32" s="32"/>
      <c r="O32" s="32"/>
      <c r="P32" s="32"/>
    </row>
    <row r="33" spans="1:16" ht="15.75" customHeight="1">
      <c r="A33" s="10"/>
      <c r="B33" s="38" t="str">
        <f t="shared" si="0"/>
        <v/>
      </c>
      <c r="C33" s="10"/>
      <c r="D33" s="32" t="s">
        <v>165</v>
      </c>
      <c r="E33" s="32"/>
      <c r="F33" s="32"/>
      <c r="G33" s="32" t="s">
        <v>165</v>
      </c>
      <c r="H33" s="38"/>
      <c r="I33" s="56" t="s">
        <v>231</v>
      </c>
      <c r="J33" s="144"/>
      <c r="K33" s="38"/>
      <c r="L33" s="32" t="s">
        <v>165</v>
      </c>
      <c r="M33" s="32"/>
      <c r="N33" s="32"/>
      <c r="O33" s="32"/>
      <c r="P33" s="32"/>
    </row>
    <row r="34" spans="1:16" ht="15.75" customHeight="1">
      <c r="A34" s="10"/>
      <c r="B34" s="38" t="str">
        <f t="shared" si="0"/>
        <v/>
      </c>
      <c r="C34" s="10"/>
      <c r="D34" s="32" t="s">
        <v>165</v>
      </c>
      <c r="E34" s="32"/>
      <c r="F34" s="32"/>
      <c r="G34" s="32" t="s">
        <v>165</v>
      </c>
      <c r="H34" s="38"/>
      <c r="I34" s="46" t="s">
        <v>209</v>
      </c>
      <c r="J34" s="38"/>
      <c r="K34" s="38"/>
      <c r="L34" s="32" t="s">
        <v>165</v>
      </c>
      <c r="M34" s="32"/>
      <c r="N34" s="32"/>
      <c r="O34" s="32"/>
      <c r="P34" s="32"/>
    </row>
    <row r="35" spans="1:16" ht="15.75" customHeight="1">
      <c r="A35" s="10"/>
      <c r="B35" s="38" t="str">
        <f t="shared" si="0"/>
        <v/>
      </c>
      <c r="C35" s="10"/>
      <c r="D35" s="32" t="s">
        <v>165</v>
      </c>
      <c r="E35" s="32"/>
      <c r="F35" s="32"/>
      <c r="G35" s="32" t="s">
        <v>165</v>
      </c>
      <c r="H35" s="38"/>
      <c r="I35" s="46" t="s">
        <v>210</v>
      </c>
      <c r="J35" s="38"/>
      <c r="K35" s="38"/>
      <c r="L35" s="32" t="s">
        <v>165</v>
      </c>
      <c r="M35" s="32"/>
      <c r="N35" s="32"/>
      <c r="O35" s="32"/>
      <c r="P35" s="32"/>
    </row>
    <row r="36" spans="1:16" ht="15.75" customHeight="1">
      <c r="A36" s="10"/>
      <c r="B36" s="38" t="str">
        <f t="shared" si="0"/>
        <v/>
      </c>
      <c r="C36" s="10"/>
      <c r="D36" s="32" t="s">
        <v>165</v>
      </c>
      <c r="E36" s="32"/>
      <c r="F36" s="32"/>
      <c r="G36" s="32" t="s">
        <v>165</v>
      </c>
      <c r="H36" s="32"/>
      <c r="I36" s="148" t="s">
        <v>211</v>
      </c>
      <c r="J36" s="32"/>
      <c r="K36" s="32"/>
      <c r="L36" s="32" t="s">
        <v>165</v>
      </c>
      <c r="M36" s="32"/>
      <c r="N36" s="32"/>
      <c r="O36" s="32"/>
      <c r="P36" s="32"/>
    </row>
    <row r="37" spans="1:16" ht="15.75" customHeight="1">
      <c r="A37" s="10"/>
      <c r="B37" s="38" t="str">
        <f t="shared" si="0"/>
        <v/>
      </c>
      <c r="C37" s="10"/>
      <c r="D37" s="40" t="s">
        <v>165</v>
      </c>
      <c r="E37" s="43"/>
      <c r="F37" s="43"/>
      <c r="G37" s="40" t="s">
        <v>165</v>
      </c>
      <c r="H37" s="147"/>
      <c r="I37" s="40" t="s">
        <v>165</v>
      </c>
      <c r="J37" s="43"/>
      <c r="K37" s="43"/>
      <c r="L37" s="40" t="s">
        <v>165</v>
      </c>
      <c r="M37" s="32"/>
      <c r="N37" s="32"/>
      <c r="O37" s="32"/>
      <c r="P37" s="32"/>
    </row>
    <row r="38" spans="1:16" ht="15.75" customHeight="1">
      <c r="A38" s="10"/>
      <c r="B38" s="38" t="str">
        <f t="shared" si="0"/>
        <v/>
      </c>
      <c r="C38" s="10"/>
      <c r="D38" s="32"/>
      <c r="E38" s="32" t="s">
        <v>165</v>
      </c>
      <c r="F38" s="32" t="s">
        <v>165</v>
      </c>
      <c r="G38" s="32"/>
      <c r="H38" s="32"/>
      <c r="I38" s="32"/>
      <c r="J38" s="32" t="s">
        <v>165</v>
      </c>
      <c r="K38" s="12" t="s">
        <v>165</v>
      </c>
      <c r="L38" s="32"/>
      <c r="M38" s="32"/>
      <c r="N38" s="32"/>
      <c r="O38" s="154" t="s">
        <v>367</v>
      </c>
      <c r="P38" s="32"/>
    </row>
    <row r="39" spans="1:16" ht="15.75" customHeight="1">
      <c r="A39" s="10">
        <v>-3</v>
      </c>
      <c r="B39" s="38">
        <f>IF(A39,INT(46/(2^ABS(A39))),"")</f>
        <v>5</v>
      </c>
      <c r="C39" s="32" t="s">
        <v>116</v>
      </c>
      <c r="D39" s="32"/>
      <c r="E39" s="32" t="s">
        <v>444</v>
      </c>
      <c r="F39" s="32" t="s">
        <v>443</v>
      </c>
      <c r="H39" s="32"/>
      <c r="I39" s="32"/>
      <c r="J39" s="32" t="s">
        <v>184</v>
      </c>
      <c r="K39" s="151" t="s">
        <v>115</v>
      </c>
      <c r="L39" s="136"/>
      <c r="M39" s="32"/>
      <c r="N39" s="32"/>
      <c r="O39" s="155" t="s">
        <v>185</v>
      </c>
      <c r="P39" s="32"/>
    </row>
    <row r="40" spans="1:16" ht="15.75" customHeight="1">
      <c r="A40" s="10"/>
      <c r="B40" s="38" t="str">
        <f t="shared" ref="B40:B53" si="1">IF(A40,INT(46/(2^ABS(A40))),"")</f>
        <v/>
      </c>
      <c r="C40" s="10"/>
      <c r="D40" s="32"/>
      <c r="E40" s="32"/>
      <c r="F40" s="32" t="s">
        <v>165</v>
      </c>
      <c r="G40" s="32" t="s">
        <v>183</v>
      </c>
      <c r="H40" s="32"/>
      <c r="J40" s="32" t="s">
        <v>178</v>
      </c>
      <c r="K40" s="151" t="s">
        <v>186</v>
      </c>
      <c r="L40" s="136"/>
      <c r="M40" s="32"/>
      <c r="N40" s="32"/>
      <c r="O40" s="32" t="s">
        <v>165</v>
      </c>
      <c r="P40" s="32"/>
    </row>
    <row r="41" spans="1:16" ht="15.75" customHeight="1">
      <c r="A41" s="10"/>
      <c r="B41" s="38" t="str">
        <f t="shared" si="1"/>
        <v/>
      </c>
      <c r="C41" s="10"/>
      <c r="D41" s="32"/>
      <c r="E41" s="32"/>
      <c r="F41" s="40" t="s">
        <v>165</v>
      </c>
      <c r="G41" s="43" t="s">
        <v>165</v>
      </c>
      <c r="H41" s="147"/>
      <c r="I41" s="44" t="s">
        <v>86</v>
      </c>
      <c r="J41" s="32"/>
      <c r="K41" s="40" t="s">
        <v>165</v>
      </c>
      <c r="L41" s="43"/>
      <c r="M41" s="43"/>
      <c r="N41" s="43"/>
      <c r="O41" s="40" t="s">
        <v>165</v>
      </c>
      <c r="P41" s="32"/>
    </row>
    <row r="42" spans="1:16" ht="15.75" customHeight="1">
      <c r="A42" s="10"/>
      <c r="B42" s="38" t="str">
        <f t="shared" ref="B42" si="2">IF(A42,INT(46/(2^ABS(A42))),"")</f>
        <v/>
      </c>
      <c r="C42" s="10"/>
      <c r="D42" s="32"/>
      <c r="E42" s="32"/>
      <c r="F42" s="32" t="s">
        <v>165</v>
      </c>
      <c r="G42" s="32" t="s">
        <v>165</v>
      </c>
      <c r="H42" s="32"/>
      <c r="I42" s="32" t="s">
        <v>165</v>
      </c>
      <c r="J42" s="32"/>
      <c r="K42" s="32"/>
      <c r="L42" s="32" t="s">
        <v>187</v>
      </c>
      <c r="M42" s="32"/>
      <c r="N42" s="57" t="s">
        <v>165</v>
      </c>
      <c r="O42" s="32"/>
      <c r="P42" s="32"/>
    </row>
    <row r="43" spans="1:16" ht="15.75" customHeight="1">
      <c r="A43" s="10"/>
      <c r="B43" s="38" t="str">
        <f t="shared" si="1"/>
        <v/>
      </c>
      <c r="C43" s="10"/>
      <c r="D43" s="32"/>
      <c r="E43" s="32"/>
      <c r="F43" s="32" t="s">
        <v>165</v>
      </c>
      <c r="G43" s="32" t="s">
        <v>165</v>
      </c>
      <c r="H43" s="32"/>
      <c r="I43" s="32" t="s">
        <v>165</v>
      </c>
      <c r="J43" s="32"/>
      <c r="K43" s="32"/>
      <c r="L43" s="32" t="s">
        <v>187</v>
      </c>
      <c r="M43" s="32"/>
      <c r="N43" s="57" t="s">
        <v>165</v>
      </c>
      <c r="O43" s="32"/>
      <c r="P43" s="32"/>
    </row>
    <row r="44" spans="1:16" ht="15.75" customHeight="1">
      <c r="A44" s="10">
        <v>-2</v>
      </c>
      <c r="B44" s="38">
        <f t="shared" si="1"/>
        <v>11</v>
      </c>
      <c r="C44" s="10" t="s">
        <v>92</v>
      </c>
      <c r="D44" s="32"/>
      <c r="E44" s="32"/>
      <c r="F44" s="32" t="s">
        <v>891</v>
      </c>
      <c r="G44" s="32" t="s">
        <v>85</v>
      </c>
      <c r="H44" s="147"/>
      <c r="I44" s="32" t="s">
        <v>933</v>
      </c>
      <c r="J44" s="32"/>
      <c r="K44" s="32"/>
      <c r="L44" s="32" t="s">
        <v>188</v>
      </c>
      <c r="M44" s="32"/>
      <c r="N44" s="156" t="s">
        <v>193</v>
      </c>
      <c r="O44" s="136"/>
      <c r="P44" s="32"/>
    </row>
    <row r="45" spans="1:16" ht="15.75" customHeight="1">
      <c r="A45" s="10"/>
      <c r="B45" s="38" t="str">
        <f t="shared" si="1"/>
        <v/>
      </c>
      <c r="C45" s="10"/>
      <c r="D45" s="32"/>
      <c r="E45" s="32"/>
      <c r="F45" s="157" t="s">
        <v>189</v>
      </c>
      <c r="G45" s="32" t="s">
        <v>165</v>
      </c>
      <c r="H45" s="32"/>
      <c r="I45" s="32" t="s">
        <v>165</v>
      </c>
      <c r="J45" s="32"/>
      <c r="K45" s="158" t="s">
        <v>366</v>
      </c>
      <c r="L45" s="32"/>
      <c r="M45" s="32"/>
      <c r="N45" s="159" t="s">
        <v>0</v>
      </c>
      <c r="O45" s="32"/>
      <c r="P45" s="32"/>
    </row>
    <row r="46" spans="1:16" ht="15.75" customHeight="1">
      <c r="A46" s="10"/>
      <c r="B46" s="38" t="str">
        <f t="shared" si="1"/>
        <v/>
      </c>
      <c r="C46" s="10"/>
      <c r="D46" s="32"/>
      <c r="E46" s="32"/>
      <c r="F46" s="32"/>
      <c r="G46" s="40" t="s">
        <v>165</v>
      </c>
      <c r="H46" s="43"/>
      <c r="I46" s="40" t="s">
        <v>165</v>
      </c>
      <c r="J46" s="32"/>
      <c r="K46" s="160" t="s">
        <v>190</v>
      </c>
      <c r="L46" s="32"/>
      <c r="M46" s="32"/>
      <c r="N46" s="159" t="s">
        <v>165</v>
      </c>
      <c r="O46" s="32"/>
      <c r="P46" s="32"/>
    </row>
    <row r="47" spans="1:16" ht="15.75" customHeight="1">
      <c r="A47" s="10"/>
      <c r="B47" s="38" t="str">
        <f t="shared" si="1"/>
        <v/>
      </c>
      <c r="C47" s="10"/>
      <c r="D47" s="32"/>
      <c r="E47" s="32"/>
      <c r="F47" s="32"/>
      <c r="G47" s="32"/>
      <c r="H47" s="32" t="s">
        <v>165</v>
      </c>
      <c r="I47" s="32"/>
      <c r="J47" s="32"/>
      <c r="K47" s="40" t="s">
        <v>165</v>
      </c>
      <c r="L47" s="43"/>
      <c r="M47" s="161"/>
      <c r="N47" s="40" t="s">
        <v>165</v>
      </c>
      <c r="O47" s="32"/>
      <c r="P47" s="32"/>
    </row>
    <row r="48" spans="1:16" ht="15.75" customHeight="1">
      <c r="A48" s="10"/>
      <c r="B48" s="38" t="str">
        <f t="shared" si="1"/>
        <v/>
      </c>
      <c r="C48" s="10"/>
      <c r="D48" s="32"/>
      <c r="E48" s="32"/>
      <c r="F48" s="32"/>
      <c r="G48" s="32"/>
      <c r="H48" s="32" t="s">
        <v>938</v>
      </c>
      <c r="I48" s="32"/>
      <c r="J48" s="32"/>
      <c r="K48" s="32"/>
      <c r="L48" s="32" t="s">
        <v>191</v>
      </c>
      <c r="M48" s="12" t="s">
        <v>165</v>
      </c>
      <c r="N48" s="32"/>
      <c r="O48" s="32"/>
      <c r="P48" s="140" t="s">
        <v>52</v>
      </c>
    </row>
    <row r="49" spans="1:16" ht="15.75" customHeight="1">
      <c r="A49" s="10">
        <v>-1</v>
      </c>
      <c r="B49" s="38">
        <f t="shared" si="1"/>
        <v>23</v>
      </c>
      <c r="C49" s="10" t="s">
        <v>93</v>
      </c>
      <c r="D49" s="32"/>
      <c r="E49" s="32"/>
      <c r="F49" s="32"/>
      <c r="G49" s="32"/>
      <c r="H49" s="32" t="s">
        <v>931</v>
      </c>
      <c r="I49" s="32"/>
      <c r="J49" s="32" t="s">
        <v>90</v>
      </c>
      <c r="K49" s="32"/>
      <c r="L49" s="148" t="s">
        <v>192</v>
      </c>
      <c r="M49" s="162" t="s">
        <v>365</v>
      </c>
      <c r="N49" s="136"/>
      <c r="O49" s="136"/>
      <c r="P49" s="32" t="s">
        <v>87</v>
      </c>
    </row>
    <row r="50" spans="1:16" ht="15.75" customHeight="1">
      <c r="A50" s="10"/>
      <c r="B50" s="38" t="str">
        <f t="shared" si="1"/>
        <v/>
      </c>
      <c r="C50" s="10"/>
      <c r="D50" s="32"/>
      <c r="E50" s="32"/>
      <c r="F50" s="32"/>
      <c r="G50" s="32"/>
      <c r="H50" s="40" t="s">
        <v>165</v>
      </c>
      <c r="I50" s="43"/>
      <c r="J50" s="40" t="s">
        <v>165</v>
      </c>
      <c r="K50" s="32"/>
      <c r="L50" s="32"/>
      <c r="M50" s="162" t="s">
        <v>239</v>
      </c>
      <c r="N50" s="136"/>
      <c r="O50" s="136"/>
      <c r="P50" s="32" t="s">
        <v>165</v>
      </c>
    </row>
    <row r="51" spans="1:16" ht="15.75" customHeight="1">
      <c r="A51" s="10"/>
      <c r="B51" s="38" t="str">
        <f t="shared" si="1"/>
        <v/>
      </c>
      <c r="C51" s="10"/>
      <c r="D51" s="32"/>
      <c r="E51" s="32"/>
      <c r="F51" s="32"/>
      <c r="G51" s="32"/>
      <c r="H51" s="32"/>
      <c r="I51" s="32"/>
      <c r="J51" s="39" t="s">
        <v>848</v>
      </c>
      <c r="K51" s="32"/>
      <c r="L51" s="32"/>
      <c r="M51" s="40" t="s">
        <v>165</v>
      </c>
      <c r="N51" s="43"/>
      <c r="O51" s="43"/>
      <c r="P51" s="40" t="s">
        <v>165</v>
      </c>
    </row>
    <row r="52" spans="1:16" ht="15.75" customHeight="1">
      <c r="A52" s="10"/>
      <c r="B52" s="38" t="str">
        <f t="shared" si="1"/>
        <v/>
      </c>
      <c r="C52" s="10"/>
      <c r="D52" s="32"/>
      <c r="E52" s="32"/>
      <c r="F52" s="32"/>
      <c r="G52" s="32"/>
      <c r="H52" s="32"/>
      <c r="I52" s="32"/>
      <c r="J52" s="39" t="s">
        <v>849</v>
      </c>
      <c r="K52" s="32"/>
      <c r="L52" s="32"/>
      <c r="M52" s="32"/>
      <c r="N52" s="32" t="s">
        <v>165</v>
      </c>
      <c r="O52" s="32" t="s">
        <v>165</v>
      </c>
      <c r="P52" s="32"/>
    </row>
    <row r="53" spans="1:16" ht="15.75" customHeight="1">
      <c r="A53" s="10"/>
      <c r="B53" s="38" t="str">
        <f t="shared" si="1"/>
        <v/>
      </c>
      <c r="C53" s="10"/>
      <c r="D53" s="32"/>
      <c r="E53" s="32"/>
      <c r="F53" s="32"/>
      <c r="G53" s="32"/>
      <c r="H53" s="32"/>
      <c r="I53" s="32"/>
      <c r="J53" s="39" t="s">
        <v>850</v>
      </c>
      <c r="K53" s="32"/>
      <c r="L53" s="32"/>
      <c r="M53" s="32"/>
      <c r="N53" s="32" t="s">
        <v>165</v>
      </c>
      <c r="O53" s="32" t="s">
        <v>165</v>
      </c>
      <c r="P53" s="32"/>
    </row>
    <row r="54" spans="1:16" ht="15.75" customHeight="1">
      <c r="A54" s="10" t="s">
        <v>863</v>
      </c>
      <c r="B54" s="38">
        <v>46</v>
      </c>
      <c r="C54" s="10" t="s">
        <v>94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148" t="s">
        <v>88</v>
      </c>
      <c r="O54" s="32" t="s">
        <v>206</v>
      </c>
      <c r="P54" s="32"/>
    </row>
    <row r="55" spans="1:16" ht="15.75" customHeight="1">
      <c r="A55" s="10"/>
      <c r="B55" s="38"/>
      <c r="C55" s="1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148" t="s">
        <v>89</v>
      </c>
      <c r="O55" s="32"/>
      <c r="P55" s="32"/>
    </row>
    <row r="56" spans="1:16" ht="15.75" customHeight="1">
      <c r="G56" s="2" t="s">
        <v>932</v>
      </c>
    </row>
    <row r="58" spans="1:16" ht="15.75" customHeight="1">
      <c r="H58" s="180"/>
    </row>
    <row r="59" spans="1:16" ht="15.75" customHeight="1">
      <c r="G59" s="2" t="s">
        <v>934</v>
      </c>
    </row>
  </sheetData>
  <phoneticPr fontId="9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X48"/>
  <sheetViews>
    <sheetView tabSelected="1" topLeftCell="AH1" workbookViewId="0">
      <selection activeCell="AJ28" sqref="AJ28"/>
    </sheetView>
  </sheetViews>
  <sheetFormatPr baseColWidth="10" defaultRowHeight="12" x14ac:dyDescent="0"/>
  <cols>
    <col min="1" max="2" width="10.83203125" style="44"/>
    <col min="3" max="3" width="12.1640625" style="44" bestFit="1" customWidth="1"/>
    <col min="4" max="4" width="15.1640625" style="44" bestFit="1" customWidth="1"/>
    <col min="5" max="5" width="7.5" style="44" customWidth="1"/>
    <col min="6" max="6" width="16.6640625" style="44" customWidth="1"/>
    <col min="7" max="7" width="8" style="44" customWidth="1"/>
    <col min="8" max="8" width="11.5" style="44" customWidth="1"/>
    <col min="9" max="9" width="15.1640625" style="44" customWidth="1"/>
    <col min="10" max="10" width="13.1640625" style="44" bestFit="1" customWidth="1"/>
    <col min="11" max="11" width="4.83203125" style="44" customWidth="1"/>
    <col min="12" max="13" width="18.33203125" style="44" customWidth="1"/>
    <col min="14" max="14" width="4.5" style="44" customWidth="1"/>
    <col min="15" max="15" width="17.6640625" style="44" bestFit="1" customWidth="1"/>
    <col min="16" max="16" width="12.1640625" style="44" customWidth="1"/>
    <col min="17" max="17" width="5" style="44" customWidth="1"/>
    <col min="18" max="18" width="12.33203125" style="44" bestFit="1" customWidth="1"/>
    <col min="19" max="19" width="12.33203125" style="44" customWidth="1"/>
    <col min="20" max="20" width="4.5" style="44" customWidth="1"/>
    <col min="21" max="21" width="10.83203125" style="44" bestFit="1" customWidth="1"/>
    <col min="22" max="22" width="13.5" style="44" bestFit="1" customWidth="1"/>
    <col min="23" max="23" width="5.1640625" style="44" customWidth="1"/>
    <col min="24" max="24" width="13.1640625" style="44" bestFit="1" customWidth="1"/>
    <col min="25" max="25" width="12.1640625" style="44" bestFit="1" customWidth="1"/>
    <col min="26" max="26" width="3.5" style="44" customWidth="1"/>
    <col min="27" max="27" width="17" style="44" bestFit="1" customWidth="1"/>
    <col min="28" max="28" width="14.6640625" style="44" bestFit="1" customWidth="1"/>
    <col min="29" max="29" width="3.33203125" style="44" customWidth="1"/>
    <col min="30" max="30" width="16.1640625" style="44" bestFit="1" customWidth="1"/>
    <col min="31" max="31" width="17" style="44" customWidth="1"/>
    <col min="32" max="32" width="9.5" style="44" customWidth="1"/>
    <col min="33" max="34" width="17.6640625" style="44" bestFit="1" customWidth="1"/>
    <col min="35" max="35" width="5.1640625" style="44" customWidth="1"/>
    <col min="36" max="36" width="48.5" style="44" bestFit="1" customWidth="1"/>
    <col min="37" max="37" width="6.33203125" style="44" customWidth="1"/>
    <col min="38" max="38" width="37" style="44" bestFit="1" customWidth="1"/>
    <col min="39" max="39" width="5.6640625" style="44" customWidth="1"/>
    <col min="40" max="40" width="8" style="44" customWidth="1"/>
    <col min="41" max="41" width="12.1640625" style="44" bestFit="1" customWidth="1"/>
    <col min="42" max="42" width="3" style="44" customWidth="1"/>
    <col min="43" max="43" width="8" style="44" customWidth="1"/>
    <col min="44" max="44" width="4.1640625" style="44" customWidth="1"/>
    <col min="45" max="45" width="8.83203125" style="44" bestFit="1" customWidth="1"/>
    <col min="46" max="46" width="8" style="44" customWidth="1"/>
    <col min="47" max="47" width="5.5" style="44" customWidth="1"/>
    <col min="48" max="48" width="14.5" style="44" bestFit="1" customWidth="1"/>
    <col min="49" max="49" width="12.83203125" style="44" bestFit="1" customWidth="1"/>
    <col min="50" max="50" width="8.5" style="44" customWidth="1"/>
    <col min="51" max="51" width="5.5" style="44" customWidth="1"/>
    <col min="52" max="52" width="9.6640625" style="44" customWidth="1"/>
    <col min="53" max="53" width="12.83203125" style="44" bestFit="1" customWidth="1"/>
    <col min="54" max="54" width="3.33203125" style="44" customWidth="1"/>
    <col min="55" max="55" width="12.83203125" style="44" customWidth="1"/>
    <col min="56" max="56" width="4" style="44" customWidth="1"/>
    <col min="57" max="58" width="6.33203125" style="44" bestFit="1" customWidth="1"/>
    <col min="59" max="59" width="17" style="44" bestFit="1" customWidth="1"/>
    <col min="60" max="60" width="6.1640625" style="44" bestFit="1" customWidth="1"/>
    <col min="61" max="61" width="5.5" style="44" bestFit="1" customWidth="1"/>
    <col min="62" max="62" width="9.6640625" style="44" customWidth="1"/>
    <col min="63" max="63" width="3" style="44" customWidth="1"/>
    <col min="64" max="64" width="12.1640625" style="44" customWidth="1"/>
    <col min="65" max="65" width="5.6640625" style="44" customWidth="1"/>
    <col min="66" max="66" width="15" style="44" customWidth="1"/>
    <col min="67" max="67" width="12.1640625" style="44" bestFit="1" customWidth="1"/>
    <col min="68" max="68" width="8" style="44" customWidth="1"/>
    <col min="69" max="69" width="14.6640625" style="44" bestFit="1" customWidth="1"/>
    <col min="70" max="70" width="15" style="44" customWidth="1"/>
    <col min="71" max="71" width="15.1640625" style="44" bestFit="1" customWidth="1"/>
    <col min="72" max="72" width="17" style="44" customWidth="1"/>
    <col min="73" max="73" width="14.1640625" style="44" customWidth="1"/>
    <col min="74" max="74" width="11.6640625" style="44" customWidth="1"/>
    <col min="75" max="75" width="15.6640625" style="44" bestFit="1" customWidth="1"/>
    <col min="76" max="76" width="12.33203125" style="44" customWidth="1"/>
    <col min="77" max="77" width="12.1640625" style="44" customWidth="1"/>
    <col min="78" max="78" width="2" style="44" customWidth="1"/>
    <col min="79" max="79" width="17.6640625" style="44" bestFit="1" customWidth="1"/>
    <col min="80" max="80" width="10.83203125" style="44"/>
    <col min="81" max="81" width="2.5" style="44" customWidth="1"/>
    <col min="82" max="82" width="6.33203125" style="44" bestFit="1" customWidth="1"/>
    <col min="83" max="83" width="12.1640625" style="44" bestFit="1" customWidth="1"/>
    <col min="84" max="84" width="12.1640625" style="44" customWidth="1"/>
    <col min="85" max="85" width="2.6640625" style="44" customWidth="1"/>
    <col min="86" max="86" width="12.5" style="44" bestFit="1" customWidth="1"/>
    <col min="87" max="87" width="10.83203125" style="44"/>
    <col min="88" max="88" width="2.33203125" style="44" customWidth="1"/>
    <col min="89" max="89" width="7" style="44" bestFit="1" customWidth="1"/>
    <col min="90" max="90" width="13.6640625" style="44" bestFit="1" customWidth="1"/>
    <col min="91" max="91" width="2.83203125" style="44" customWidth="1"/>
    <col min="92" max="92" width="20.83203125" style="44" bestFit="1" customWidth="1"/>
    <col min="93" max="93" width="14.33203125" style="44" bestFit="1" customWidth="1"/>
    <col min="94" max="94" width="3" style="44" customWidth="1"/>
    <col min="95" max="95" width="13.6640625" style="44" customWidth="1"/>
    <col min="96" max="96" width="10.83203125" style="44"/>
    <col min="97" max="97" width="2.33203125" style="44" customWidth="1"/>
    <col min="98" max="98" width="12.83203125" style="44" bestFit="1" customWidth="1"/>
    <col min="99" max="99" width="14.1640625" style="44" bestFit="1" customWidth="1"/>
    <col min="100" max="100" width="3" style="44" customWidth="1"/>
    <col min="101" max="101" width="6.33203125" style="44" bestFit="1" customWidth="1"/>
    <col min="102" max="102" width="13" style="44" bestFit="1" customWidth="1"/>
    <col min="103" max="16384" width="10.83203125" style="44"/>
  </cols>
  <sheetData>
    <row r="1" spans="1:102" ht="15">
      <c r="A1" s="44" t="s">
        <v>337</v>
      </c>
      <c r="B1" s="42" t="s">
        <v>260</v>
      </c>
      <c r="C1" s="65" t="s">
        <v>341</v>
      </c>
      <c r="AH1" s="3" t="s">
        <v>74</v>
      </c>
      <c r="AI1" s="3" t="s">
        <v>678</v>
      </c>
      <c r="AJ1" s="73" t="s">
        <v>679</v>
      </c>
    </row>
    <row r="2" spans="1:102" ht="15">
      <c r="AH2" s="5" t="s">
        <v>677</v>
      </c>
      <c r="AI2" s="5" t="s">
        <v>678</v>
      </c>
      <c r="AJ2" s="74" t="s">
        <v>681</v>
      </c>
    </row>
    <row r="3" spans="1:102" ht="15">
      <c r="A3" s="44">
        <v>-5</v>
      </c>
      <c r="B3" s="42">
        <f>IF(A3,INT(46/(2^ABS(A3))),"")</f>
        <v>1</v>
      </c>
      <c r="C3" s="68">
        <f>B3/B$35</f>
        <v>2.1739130434782608E-2</v>
      </c>
      <c r="D3" s="65" t="s">
        <v>482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J3" s="75" t="s">
        <v>682</v>
      </c>
      <c r="AK3" s="42"/>
      <c r="AL3" s="5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64" t="s">
        <v>556</v>
      </c>
      <c r="BR3" s="42"/>
      <c r="BT3" s="42"/>
      <c r="BU3" s="42"/>
      <c r="BV3" s="42"/>
      <c r="BW3" s="64" t="s">
        <v>163</v>
      </c>
    </row>
    <row r="4" spans="1:102" ht="13">
      <c r="C4" s="69"/>
      <c r="D4" s="6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J4" s="75" t="s">
        <v>683</v>
      </c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 t="s">
        <v>165</v>
      </c>
      <c r="BM4" s="42"/>
      <c r="BR4" s="42"/>
      <c r="BT4" s="42"/>
      <c r="BU4" s="42"/>
      <c r="BV4" s="42"/>
      <c r="BW4" s="42" t="s">
        <v>165</v>
      </c>
    </row>
    <row r="5" spans="1:102" ht="15">
      <c r="B5" s="42" t="str">
        <f t="shared" ref="B5:B34" si="0">IF(A5,INT(46/(2^ABS(A5))),"")</f>
        <v/>
      </c>
      <c r="C5" s="69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J5" s="5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 t="s">
        <v>165</v>
      </c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 t="s">
        <v>165</v>
      </c>
    </row>
    <row r="6" spans="1:102" ht="15">
      <c r="B6" s="42"/>
      <c r="C6" s="69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5"/>
      <c r="AI6" s="5"/>
      <c r="AJ6" s="5"/>
      <c r="AK6" s="44" t="s">
        <v>165</v>
      </c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W6" s="44" t="s">
        <v>165</v>
      </c>
      <c r="BX6" s="42"/>
      <c r="BY6" s="42"/>
      <c r="BZ6" s="42"/>
    </row>
    <row r="7" spans="1:102">
      <c r="B7" s="42"/>
      <c r="C7" s="69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4" t="s">
        <v>165</v>
      </c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W7" s="44" t="s">
        <v>165</v>
      </c>
      <c r="BX7" s="42"/>
      <c r="BY7" s="42"/>
      <c r="BZ7" s="42"/>
    </row>
    <row r="8" spans="1:102">
      <c r="A8" s="44">
        <v>-4</v>
      </c>
      <c r="B8" s="42">
        <f>IF(A8,INT(46/(2^ABS(A8))),"")</f>
        <v>2</v>
      </c>
      <c r="C8" s="68">
        <f>B8/B$35</f>
        <v>4.3478260869565216E-2</v>
      </c>
      <c r="D8" s="65" t="s">
        <v>340</v>
      </c>
      <c r="E8" s="65"/>
      <c r="F8" s="42"/>
      <c r="G8" s="42"/>
      <c r="H8" s="42"/>
      <c r="I8" s="42"/>
      <c r="J8" s="42" t="s">
        <v>480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B8" s="42"/>
      <c r="AC8" s="42"/>
      <c r="AD8" s="42"/>
      <c r="AF8" s="44" t="s">
        <v>548</v>
      </c>
      <c r="AK8" s="42" t="s">
        <v>557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L8" s="44" t="s">
        <v>558</v>
      </c>
      <c r="BO8" s="44" t="s">
        <v>474</v>
      </c>
      <c r="BR8" s="42"/>
      <c r="BS8" s="42"/>
      <c r="BT8" s="42"/>
      <c r="BW8" s="42" t="s">
        <v>559</v>
      </c>
      <c r="BX8" s="42"/>
      <c r="BY8" s="42"/>
      <c r="BZ8" s="42"/>
      <c r="CA8" s="64" t="s">
        <v>163</v>
      </c>
    </row>
    <row r="9" spans="1:102">
      <c r="B9" s="42" t="str">
        <f t="shared" si="0"/>
        <v/>
      </c>
      <c r="F9" s="42"/>
      <c r="G9" s="42"/>
      <c r="H9" s="42"/>
      <c r="I9" s="42"/>
      <c r="J9" s="42">
        <v>1863</v>
      </c>
      <c r="K9" s="42"/>
      <c r="L9" s="42"/>
      <c r="M9" s="42"/>
      <c r="N9" s="42"/>
      <c r="AB9" s="42"/>
      <c r="AC9" s="42"/>
      <c r="AD9" s="42"/>
      <c r="AF9" s="42" t="s">
        <v>658</v>
      </c>
      <c r="AJ9" s="44" t="s">
        <v>680</v>
      </c>
      <c r="AK9" s="42">
        <v>1860</v>
      </c>
      <c r="BL9" s="44" t="s">
        <v>165</v>
      </c>
      <c r="BO9" s="44">
        <v>1855</v>
      </c>
      <c r="BT9" s="42"/>
      <c r="BW9" s="44" t="s">
        <v>165</v>
      </c>
      <c r="CA9" s="44" t="s">
        <v>165</v>
      </c>
    </row>
    <row r="10" spans="1:102">
      <c r="J10" s="42" t="s">
        <v>165</v>
      </c>
      <c r="AB10" s="42"/>
      <c r="AC10" s="42"/>
      <c r="AD10" s="42"/>
      <c r="AK10" s="42" t="s">
        <v>546</v>
      </c>
      <c r="BL10" s="44" t="s">
        <v>165</v>
      </c>
      <c r="BO10" s="44" t="s">
        <v>475</v>
      </c>
      <c r="BR10" s="64" t="s">
        <v>643</v>
      </c>
      <c r="BT10" s="42"/>
      <c r="BW10" s="42" t="s">
        <v>165</v>
      </c>
      <c r="BX10" s="42"/>
      <c r="BY10" s="42"/>
      <c r="BZ10" s="42"/>
      <c r="CA10" s="42" t="s">
        <v>165</v>
      </c>
    </row>
    <row r="11" spans="1:102">
      <c r="B11" s="42" t="str">
        <f t="shared" si="0"/>
        <v/>
      </c>
      <c r="F11" s="42"/>
      <c r="G11" s="42"/>
      <c r="H11" s="42"/>
      <c r="I11" s="42"/>
      <c r="J11" s="42" t="s">
        <v>165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B11" s="42"/>
      <c r="AC11" s="42"/>
      <c r="AD11" s="42"/>
      <c r="AE11" s="42"/>
      <c r="AF11" s="42"/>
      <c r="AG11" s="42"/>
      <c r="AJ11" s="42"/>
      <c r="AK11" s="42" t="s">
        <v>165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L11" s="44" t="s">
        <v>165</v>
      </c>
      <c r="BO11" s="44" t="s">
        <v>165</v>
      </c>
      <c r="BR11" s="42" t="s">
        <v>560</v>
      </c>
      <c r="BS11" s="42"/>
      <c r="BT11" s="42"/>
      <c r="BW11" s="42" t="s">
        <v>165</v>
      </c>
      <c r="BX11" s="42"/>
      <c r="BY11" s="42"/>
      <c r="BZ11" s="42"/>
      <c r="CA11" s="42" t="s">
        <v>165</v>
      </c>
    </row>
    <row r="12" spans="1:102">
      <c r="B12" s="42" t="str">
        <f t="shared" si="0"/>
        <v/>
      </c>
      <c r="F12" s="42"/>
      <c r="G12" s="42"/>
      <c r="H12" s="42"/>
      <c r="I12" s="42"/>
      <c r="J12" s="40" t="s">
        <v>165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 t="s">
        <v>165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L12" s="40" t="s">
        <v>165</v>
      </c>
      <c r="BM12" s="40"/>
      <c r="BN12" s="40"/>
      <c r="BO12" s="40" t="s">
        <v>165</v>
      </c>
      <c r="BP12" s="42"/>
      <c r="BQ12" s="42"/>
      <c r="BR12" s="42" t="s">
        <v>327</v>
      </c>
      <c r="BS12" s="42"/>
      <c r="BT12" s="42"/>
      <c r="BW12" s="40" t="s">
        <v>165</v>
      </c>
      <c r="BX12" s="40"/>
      <c r="BY12" s="40"/>
      <c r="BZ12" s="40"/>
      <c r="CA12" s="40" t="s">
        <v>165</v>
      </c>
    </row>
    <row r="13" spans="1:102">
      <c r="B13" s="42" t="str">
        <f t="shared" si="0"/>
        <v/>
      </c>
      <c r="F13" s="42"/>
      <c r="G13" s="42"/>
      <c r="H13" s="42"/>
      <c r="I13" s="42"/>
      <c r="J13" s="42" t="s">
        <v>165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 t="s">
        <v>165</v>
      </c>
      <c r="Y13" s="42"/>
      <c r="Z13" s="42"/>
      <c r="AA13" s="42" t="s">
        <v>165</v>
      </c>
      <c r="AB13" s="42"/>
      <c r="AC13" s="42"/>
      <c r="AD13" s="42"/>
      <c r="AE13" s="42"/>
      <c r="AF13" s="42"/>
      <c r="AG13" s="42" t="s">
        <v>165</v>
      </c>
      <c r="AH13" s="42"/>
      <c r="AI13" s="42"/>
      <c r="AJ13" s="42" t="s">
        <v>543</v>
      </c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 t="s">
        <v>165</v>
      </c>
      <c r="BM13" s="42"/>
      <c r="BN13" s="42" t="s">
        <v>165</v>
      </c>
      <c r="BO13" s="42"/>
      <c r="BP13" s="42"/>
      <c r="BQ13" s="42"/>
      <c r="BR13" s="42" t="s">
        <v>328</v>
      </c>
      <c r="BS13" s="42"/>
      <c r="BT13" s="42"/>
      <c r="BW13" s="42"/>
      <c r="BX13" s="44" t="s">
        <v>165</v>
      </c>
    </row>
    <row r="14" spans="1:102">
      <c r="B14" s="42" t="str">
        <f t="shared" si="0"/>
        <v/>
      </c>
      <c r="F14" s="42"/>
      <c r="G14" s="42"/>
      <c r="H14" s="42"/>
      <c r="J14" s="42" t="s">
        <v>165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 t="s">
        <v>165</v>
      </c>
      <c r="Y14" s="42"/>
      <c r="Z14" s="42"/>
      <c r="AA14" s="42" t="s">
        <v>165</v>
      </c>
      <c r="AB14" s="42"/>
      <c r="AC14" s="42"/>
      <c r="AD14" s="42"/>
      <c r="AE14" s="42"/>
      <c r="AF14" s="42"/>
      <c r="AG14" s="42" t="s">
        <v>165</v>
      </c>
      <c r="AH14" s="42"/>
      <c r="AI14" s="42"/>
      <c r="AJ14" s="42" t="s">
        <v>543</v>
      </c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4" t="s">
        <v>165</v>
      </c>
      <c r="BN14" s="44" t="s">
        <v>165</v>
      </c>
      <c r="BR14" s="44" t="s">
        <v>329</v>
      </c>
      <c r="BS14" s="42"/>
      <c r="BT14" s="64" t="s">
        <v>765</v>
      </c>
      <c r="BU14" s="44" t="s">
        <v>766</v>
      </c>
      <c r="BW14" s="42"/>
      <c r="BX14" s="44" t="s">
        <v>561</v>
      </c>
    </row>
    <row r="15" spans="1:102" ht="16" customHeight="1">
      <c r="A15" s="44">
        <v>-3</v>
      </c>
      <c r="B15" s="42">
        <f t="shared" si="0"/>
        <v>5</v>
      </c>
      <c r="C15" s="65">
        <f>B15/B$35</f>
        <v>0.10869565217391304</v>
      </c>
      <c r="D15" s="65" t="s">
        <v>339</v>
      </c>
      <c r="E15" s="65"/>
      <c r="F15" s="42" t="s">
        <v>510</v>
      </c>
      <c r="G15" s="42"/>
      <c r="H15" s="42"/>
      <c r="J15" s="42" t="s">
        <v>737</v>
      </c>
      <c r="K15" s="42"/>
      <c r="L15" s="42" t="s">
        <v>495</v>
      </c>
      <c r="M15" s="42"/>
      <c r="N15" s="42"/>
      <c r="O15" s="42"/>
      <c r="P15" s="42"/>
      <c r="Q15" s="42"/>
      <c r="R15" s="41"/>
      <c r="S15" s="41"/>
      <c r="T15" s="41"/>
      <c r="U15" s="42"/>
      <c r="V15" s="42"/>
      <c r="W15" s="42"/>
      <c r="X15" s="42" t="s">
        <v>496</v>
      </c>
      <c r="Y15" s="42"/>
      <c r="Z15" s="41"/>
      <c r="AA15" s="42" t="s">
        <v>494</v>
      </c>
      <c r="AB15" s="42"/>
      <c r="AC15" s="42"/>
      <c r="AD15" s="42"/>
      <c r="AE15" s="42" t="s">
        <v>562</v>
      </c>
      <c r="AF15" s="42"/>
      <c r="AG15" s="42" t="s">
        <v>563</v>
      </c>
      <c r="AH15" s="42"/>
      <c r="AI15" s="42"/>
      <c r="AJ15" s="42" t="s">
        <v>544</v>
      </c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 t="s">
        <v>479</v>
      </c>
      <c r="BN15" s="44" t="s">
        <v>724</v>
      </c>
      <c r="BO15" s="42" t="s">
        <v>723</v>
      </c>
      <c r="BP15" s="42"/>
      <c r="BQ15" s="42"/>
      <c r="BR15" s="71" t="s">
        <v>325</v>
      </c>
      <c r="BS15" s="42" t="s">
        <v>326</v>
      </c>
      <c r="BT15" s="64" t="s">
        <v>471</v>
      </c>
      <c r="BW15" s="42"/>
      <c r="BX15" s="42" t="s">
        <v>564</v>
      </c>
      <c r="BY15" s="42"/>
      <c r="BZ15" s="42"/>
      <c r="CX15" s="44" t="s">
        <v>565</v>
      </c>
    </row>
    <row r="16" spans="1:102">
      <c r="B16" s="42" t="str">
        <f t="shared" si="0"/>
        <v/>
      </c>
      <c r="F16" s="42" t="s">
        <v>511</v>
      </c>
      <c r="G16" s="42"/>
      <c r="H16" s="42"/>
      <c r="J16" s="42" t="s">
        <v>481</v>
      </c>
      <c r="K16" s="42"/>
      <c r="L16" s="42" t="s">
        <v>165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 t="s">
        <v>165</v>
      </c>
      <c r="Y16" s="42"/>
      <c r="Z16" s="42"/>
      <c r="AA16" s="42" t="s">
        <v>733</v>
      </c>
      <c r="AB16" s="42"/>
      <c r="AC16" s="42"/>
      <c r="AD16" s="42"/>
      <c r="AE16" s="42" t="s">
        <v>165</v>
      </c>
      <c r="AF16" s="42"/>
      <c r="AG16" s="42" t="s">
        <v>547</v>
      </c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 t="s">
        <v>725</v>
      </c>
      <c r="BN16" s="42" t="s">
        <v>165</v>
      </c>
      <c r="BO16" s="42" t="s">
        <v>165</v>
      </c>
      <c r="BP16" s="42"/>
      <c r="BQ16" s="42"/>
      <c r="BR16" s="42" t="s">
        <v>165</v>
      </c>
      <c r="BS16" s="42"/>
      <c r="BT16" s="42" t="s">
        <v>165</v>
      </c>
      <c r="BW16" s="42"/>
      <c r="BX16" s="42" t="s">
        <v>566</v>
      </c>
      <c r="BY16" s="42"/>
      <c r="BZ16" s="42"/>
      <c r="CX16" s="42" t="s">
        <v>165</v>
      </c>
    </row>
    <row r="17" spans="1:102">
      <c r="B17" s="42" t="str">
        <f t="shared" si="0"/>
        <v/>
      </c>
      <c r="F17" s="40" t="s">
        <v>165</v>
      </c>
      <c r="G17" s="40"/>
      <c r="H17" s="40"/>
      <c r="I17" s="40"/>
      <c r="J17" s="40" t="s">
        <v>165</v>
      </c>
      <c r="K17" s="42"/>
      <c r="L17" s="40" t="s">
        <v>165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 t="s">
        <v>165</v>
      </c>
      <c r="Y17" s="42"/>
      <c r="Z17" s="42"/>
      <c r="AA17" s="40" t="s">
        <v>165</v>
      </c>
      <c r="AB17" s="40"/>
      <c r="AC17" s="40"/>
      <c r="AD17" s="40"/>
      <c r="AE17" s="40" t="s">
        <v>165</v>
      </c>
      <c r="AF17" s="42"/>
      <c r="AG17" s="40" t="s">
        <v>165</v>
      </c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 t="s">
        <v>165</v>
      </c>
      <c r="BN17" s="40" t="s">
        <v>165</v>
      </c>
      <c r="BO17" s="40" t="s">
        <v>165</v>
      </c>
      <c r="BP17" s="40"/>
      <c r="BQ17" s="42"/>
      <c r="BR17" s="40" t="s">
        <v>165</v>
      </c>
      <c r="BS17" s="40"/>
      <c r="BT17" s="40" t="s">
        <v>165</v>
      </c>
      <c r="BW17" s="42"/>
      <c r="BX17" s="40" t="s">
        <v>165</v>
      </c>
      <c r="BY17" s="40"/>
      <c r="BZ17" s="40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0" t="s">
        <v>165</v>
      </c>
    </row>
    <row r="18" spans="1:102">
      <c r="B18" s="42" t="str">
        <f t="shared" si="0"/>
        <v/>
      </c>
      <c r="F18" s="42" t="s">
        <v>165</v>
      </c>
      <c r="G18" s="42" t="s">
        <v>165</v>
      </c>
      <c r="H18" s="42" t="s">
        <v>165</v>
      </c>
      <c r="I18" s="42" t="s">
        <v>165</v>
      </c>
      <c r="J18" s="42" t="s">
        <v>165</v>
      </c>
      <c r="K18" s="42"/>
      <c r="L18" s="42" t="s">
        <v>165</v>
      </c>
      <c r="M18" s="42"/>
      <c r="N18" s="42"/>
      <c r="O18" s="42" t="s">
        <v>165</v>
      </c>
      <c r="P18" s="42"/>
      <c r="Q18" s="42"/>
      <c r="R18" s="42"/>
      <c r="S18" s="42"/>
      <c r="T18" s="42"/>
      <c r="U18" s="42"/>
      <c r="V18" s="42"/>
      <c r="W18" s="42"/>
      <c r="X18" s="42" t="s">
        <v>165</v>
      </c>
      <c r="Y18" s="42"/>
      <c r="Z18" s="42"/>
      <c r="AA18" s="42" t="s">
        <v>165</v>
      </c>
      <c r="AB18" s="42"/>
      <c r="AC18" s="42"/>
      <c r="AD18" s="42" t="s">
        <v>165</v>
      </c>
      <c r="AE18" s="42"/>
      <c r="AF18" s="42"/>
      <c r="AG18" s="42" t="s">
        <v>165</v>
      </c>
      <c r="AH18" s="42"/>
      <c r="AI18" s="42"/>
      <c r="AJ18" s="42" t="s">
        <v>165</v>
      </c>
      <c r="AK18" s="42"/>
      <c r="AL18" s="42"/>
      <c r="AM18" s="42"/>
      <c r="AN18" s="42" t="s">
        <v>165</v>
      </c>
      <c r="AO18" s="42"/>
      <c r="AP18" s="42"/>
      <c r="AQ18" s="42"/>
      <c r="AR18" s="42"/>
      <c r="AS18" s="42"/>
      <c r="AT18" s="42"/>
      <c r="AU18" s="42"/>
      <c r="AV18" s="42" t="s">
        <v>165</v>
      </c>
      <c r="AW18" s="42"/>
      <c r="AX18" s="42"/>
      <c r="AY18" s="42"/>
      <c r="AZ18" s="42" t="s">
        <v>165</v>
      </c>
      <c r="BA18" s="42"/>
      <c r="BB18" s="42"/>
      <c r="BC18" s="42"/>
      <c r="BD18" s="42"/>
      <c r="BE18" s="42"/>
      <c r="BF18" s="42"/>
      <c r="BG18" s="42" t="s">
        <v>165</v>
      </c>
      <c r="BH18" s="42"/>
      <c r="BI18" s="42"/>
      <c r="BJ18" s="42"/>
      <c r="BK18" s="42"/>
      <c r="BL18" s="42" t="s">
        <v>165</v>
      </c>
      <c r="BN18" s="42" t="s">
        <v>165</v>
      </c>
      <c r="BO18" s="42" t="s">
        <v>165</v>
      </c>
      <c r="BP18" s="42" t="s">
        <v>165</v>
      </c>
      <c r="BQ18" s="42"/>
      <c r="BR18" s="42" t="s">
        <v>165</v>
      </c>
      <c r="BT18" s="42" t="s">
        <v>567</v>
      </c>
      <c r="BU18" s="42"/>
      <c r="BV18" s="42"/>
      <c r="BW18" s="42"/>
      <c r="BX18" s="42" t="s">
        <v>165</v>
      </c>
      <c r="CA18" s="42" t="s">
        <v>165</v>
      </c>
      <c r="CD18" s="42" t="s">
        <v>165</v>
      </c>
      <c r="CH18" s="42" t="s">
        <v>165</v>
      </c>
      <c r="CK18" s="42" t="s">
        <v>165</v>
      </c>
      <c r="CN18" s="42" t="s">
        <v>165</v>
      </c>
      <c r="CQ18" s="42" t="s">
        <v>165</v>
      </c>
      <c r="CT18" s="42" t="s">
        <v>165</v>
      </c>
      <c r="CW18" s="42" t="s">
        <v>165</v>
      </c>
    </row>
    <row r="19" spans="1:102">
      <c r="B19" s="42" t="str">
        <f t="shared" si="0"/>
        <v/>
      </c>
      <c r="F19" s="42" t="s">
        <v>165</v>
      </c>
      <c r="G19" s="42" t="s">
        <v>165</v>
      </c>
      <c r="H19" s="42" t="s">
        <v>165</v>
      </c>
      <c r="I19" s="42" t="s">
        <v>165</v>
      </c>
      <c r="J19" s="42" t="s">
        <v>165</v>
      </c>
      <c r="K19" s="42"/>
      <c r="L19" s="42" t="s">
        <v>165</v>
      </c>
      <c r="M19" s="42"/>
      <c r="N19" s="42"/>
      <c r="O19" s="42" t="s">
        <v>165</v>
      </c>
      <c r="P19" s="42"/>
      <c r="Q19" s="42"/>
      <c r="R19" s="42"/>
      <c r="S19" s="42"/>
      <c r="T19" s="42"/>
      <c r="U19" s="42"/>
      <c r="V19" s="42"/>
      <c r="W19" s="42"/>
      <c r="X19" s="42" t="s">
        <v>165</v>
      </c>
      <c r="Y19" s="42"/>
      <c r="Z19" s="42"/>
      <c r="AA19" s="42" t="s">
        <v>165</v>
      </c>
      <c r="AB19" s="42"/>
      <c r="AC19" s="42"/>
      <c r="AD19" s="42" t="s">
        <v>165</v>
      </c>
      <c r="AE19" s="42"/>
      <c r="AF19" s="42"/>
      <c r="AG19" s="42" t="s">
        <v>165</v>
      </c>
      <c r="AH19" s="42"/>
      <c r="AI19" s="42"/>
      <c r="AJ19" s="42" t="s">
        <v>165</v>
      </c>
      <c r="AK19" s="42"/>
      <c r="AL19" s="42"/>
      <c r="AM19" s="42"/>
      <c r="AN19" s="42" t="s">
        <v>165</v>
      </c>
      <c r="AO19" s="42"/>
      <c r="AP19" s="42"/>
      <c r="AQ19" s="42"/>
      <c r="AR19" s="42"/>
      <c r="AS19" s="42"/>
      <c r="AT19" s="42"/>
      <c r="AU19" s="42"/>
      <c r="AV19" s="42" t="s">
        <v>165</v>
      </c>
      <c r="AW19" s="42"/>
      <c r="AX19" s="42"/>
      <c r="AY19" s="42"/>
      <c r="AZ19" s="42" t="s">
        <v>165</v>
      </c>
      <c r="BA19" s="42"/>
      <c r="BB19" s="42"/>
      <c r="BC19" s="42"/>
      <c r="BD19" s="42"/>
      <c r="BE19" s="42"/>
      <c r="BF19" s="42"/>
      <c r="BG19" s="42" t="s">
        <v>165</v>
      </c>
      <c r="BH19" s="42"/>
      <c r="BI19" s="42"/>
      <c r="BJ19" s="42"/>
      <c r="BK19" s="42"/>
      <c r="BL19" s="42" t="s">
        <v>165</v>
      </c>
      <c r="BN19" s="42" t="s">
        <v>165</v>
      </c>
      <c r="BO19" s="42" t="s">
        <v>165</v>
      </c>
      <c r="BP19" s="42" t="s">
        <v>165</v>
      </c>
      <c r="BQ19" s="42"/>
      <c r="BR19" s="42" t="s">
        <v>165</v>
      </c>
      <c r="BT19" s="64" t="s">
        <v>650</v>
      </c>
      <c r="BU19" s="42"/>
      <c r="BV19" s="42"/>
      <c r="BW19" s="42"/>
      <c r="BX19" s="42" t="s">
        <v>165</v>
      </c>
      <c r="CA19" s="42" t="s">
        <v>165</v>
      </c>
      <c r="CD19" s="42" t="s">
        <v>165</v>
      </c>
      <c r="CH19" s="42" t="s">
        <v>165</v>
      </c>
      <c r="CK19" s="42" t="s">
        <v>165</v>
      </c>
      <c r="CN19" s="42" t="s">
        <v>165</v>
      </c>
      <c r="CQ19" s="42" t="s">
        <v>165</v>
      </c>
      <c r="CT19" s="42" t="s">
        <v>165</v>
      </c>
      <c r="CW19" s="42" t="s">
        <v>165</v>
      </c>
    </row>
    <row r="20" spans="1:102">
      <c r="B20" s="42" t="str">
        <f t="shared" si="0"/>
        <v/>
      </c>
      <c r="F20" s="42" t="s">
        <v>165</v>
      </c>
      <c r="G20" s="42" t="s">
        <v>165</v>
      </c>
      <c r="H20" s="42" t="s">
        <v>165</v>
      </c>
      <c r="I20" s="42" t="s">
        <v>165</v>
      </c>
      <c r="J20" s="42" t="s">
        <v>165</v>
      </c>
      <c r="K20" s="42"/>
      <c r="L20" s="42" t="s">
        <v>165</v>
      </c>
      <c r="M20" s="42"/>
      <c r="N20" s="42"/>
      <c r="O20" s="42" t="s">
        <v>165</v>
      </c>
      <c r="P20" s="42"/>
      <c r="Q20" s="42"/>
      <c r="R20" s="42"/>
      <c r="S20" s="42"/>
      <c r="T20" s="42"/>
      <c r="U20" s="42"/>
      <c r="V20" s="42"/>
      <c r="W20" s="42"/>
      <c r="X20" s="42" t="s">
        <v>165</v>
      </c>
      <c r="Y20" s="42"/>
      <c r="Z20" s="42"/>
      <c r="AA20" s="42" t="s">
        <v>165</v>
      </c>
      <c r="AB20" s="42"/>
      <c r="AC20" s="42"/>
      <c r="AD20" s="42" t="s">
        <v>165</v>
      </c>
      <c r="AE20" s="42"/>
      <c r="AF20" s="42"/>
      <c r="AG20" s="42" t="s">
        <v>165</v>
      </c>
      <c r="AH20" s="42"/>
      <c r="AI20" s="42"/>
      <c r="AJ20" s="42" t="s">
        <v>165</v>
      </c>
      <c r="AK20" s="42"/>
      <c r="AL20" s="42"/>
      <c r="AM20" s="42"/>
      <c r="AN20" s="42" t="s">
        <v>165</v>
      </c>
      <c r="AO20" s="42"/>
      <c r="AP20" s="42"/>
      <c r="AQ20" s="42"/>
      <c r="AR20" s="42"/>
      <c r="AS20" s="42"/>
      <c r="AT20" s="42"/>
      <c r="AU20" s="42"/>
      <c r="AV20" s="42" t="s">
        <v>165</v>
      </c>
      <c r="AW20" s="42"/>
      <c r="AX20" s="42"/>
      <c r="AY20" s="42"/>
      <c r="AZ20" s="42" t="s">
        <v>165</v>
      </c>
      <c r="BA20" s="42"/>
      <c r="BB20" s="42"/>
      <c r="BC20" s="42"/>
      <c r="BD20" s="42"/>
      <c r="BE20" s="42"/>
      <c r="BF20" s="42"/>
      <c r="BG20" s="42" t="s">
        <v>165</v>
      </c>
      <c r="BH20" s="42"/>
      <c r="BI20" s="42"/>
      <c r="BJ20" s="42"/>
      <c r="BK20" s="42"/>
      <c r="BL20" s="42" t="s">
        <v>165</v>
      </c>
      <c r="BN20" s="42" t="s">
        <v>165</v>
      </c>
      <c r="BO20" s="42" t="s">
        <v>165</v>
      </c>
      <c r="BP20" s="42" t="s">
        <v>165</v>
      </c>
      <c r="BQ20" s="42"/>
      <c r="BR20" s="42" t="s">
        <v>165</v>
      </c>
      <c r="BT20" s="42"/>
      <c r="BU20" s="64" t="s">
        <v>472</v>
      </c>
      <c r="BV20" s="42"/>
      <c r="BW20" s="42"/>
      <c r="BX20" s="42" t="s">
        <v>165</v>
      </c>
      <c r="CA20" s="42" t="s">
        <v>165</v>
      </c>
      <c r="CD20" s="42" t="s">
        <v>165</v>
      </c>
      <c r="CH20" s="42" t="s">
        <v>165</v>
      </c>
      <c r="CK20" s="42" t="s">
        <v>165</v>
      </c>
      <c r="CN20" s="42" t="s">
        <v>165</v>
      </c>
      <c r="CQ20" s="42" t="s">
        <v>165</v>
      </c>
      <c r="CT20" s="42" t="s">
        <v>165</v>
      </c>
      <c r="CW20" s="42" t="s">
        <v>165</v>
      </c>
    </row>
    <row r="21" spans="1:102">
      <c r="A21" s="44">
        <v>-2</v>
      </c>
      <c r="B21" s="42">
        <f t="shared" si="0"/>
        <v>11</v>
      </c>
      <c r="C21" s="65">
        <f>B21/B$35</f>
        <v>0.2391304347826087</v>
      </c>
      <c r="D21" s="65" t="s">
        <v>226</v>
      </c>
      <c r="E21" s="65"/>
      <c r="F21" s="42" t="s">
        <v>512</v>
      </c>
      <c r="G21" s="42" t="s">
        <v>568</v>
      </c>
      <c r="H21" s="42" t="s">
        <v>513</v>
      </c>
      <c r="I21" s="42" t="s">
        <v>514</v>
      </c>
      <c r="J21" s="42" t="s">
        <v>735</v>
      </c>
      <c r="K21" s="42"/>
      <c r="L21" s="42" t="s">
        <v>500</v>
      </c>
      <c r="M21" s="42" t="s">
        <v>515</v>
      </c>
      <c r="N21" s="42"/>
      <c r="O21" s="42" t="s">
        <v>508</v>
      </c>
      <c r="P21" s="42"/>
      <c r="Q21" s="42"/>
      <c r="R21" s="41"/>
      <c r="S21" s="41"/>
      <c r="T21" s="41"/>
      <c r="U21" s="42" t="s">
        <v>497</v>
      </c>
      <c r="V21" s="42"/>
      <c r="W21" s="42"/>
      <c r="X21" s="42" t="s">
        <v>535</v>
      </c>
      <c r="Y21" s="42" t="s">
        <v>536</v>
      </c>
      <c r="Z21" s="41"/>
      <c r="AA21" s="42" t="s">
        <v>501</v>
      </c>
      <c r="AB21" s="42" t="s">
        <v>569</v>
      </c>
      <c r="AC21" s="42"/>
      <c r="AD21" s="42" t="s">
        <v>490</v>
      </c>
      <c r="AE21" s="42" t="s">
        <v>570</v>
      </c>
      <c r="AF21" s="42"/>
      <c r="AG21" s="42" t="s">
        <v>538</v>
      </c>
      <c r="AH21" s="42" t="s">
        <v>537</v>
      </c>
      <c r="AI21" s="42"/>
      <c r="AJ21" s="42" t="s">
        <v>509</v>
      </c>
      <c r="AK21" s="42"/>
      <c r="AL21" s="42" t="s">
        <v>491</v>
      </c>
      <c r="AM21" s="42"/>
      <c r="AN21" s="42" t="s">
        <v>489</v>
      </c>
      <c r="AO21" s="42"/>
      <c r="AP21" s="42"/>
      <c r="AQ21" s="42"/>
      <c r="AR21" s="42"/>
      <c r="AS21" s="42"/>
      <c r="AT21" s="42" t="s">
        <v>571</v>
      </c>
      <c r="AU21" s="42"/>
      <c r="AV21" s="42" t="s">
        <v>505</v>
      </c>
      <c r="AW21" s="42"/>
      <c r="AX21" s="42" t="s">
        <v>504</v>
      </c>
      <c r="AY21" s="42"/>
      <c r="AZ21" s="41" t="s">
        <v>744</v>
      </c>
      <c r="BA21" s="42"/>
      <c r="BB21" s="42"/>
      <c r="BC21" s="42"/>
      <c r="BD21" s="42"/>
      <c r="BE21" s="42"/>
      <c r="BF21" s="42"/>
      <c r="BG21" s="42" t="s">
        <v>572</v>
      </c>
      <c r="BH21" s="42"/>
      <c r="BI21" s="42"/>
      <c r="BJ21" s="42" t="s">
        <v>485</v>
      </c>
      <c r="BK21" s="42"/>
      <c r="BL21" s="42" t="s">
        <v>321</v>
      </c>
      <c r="BM21" s="42"/>
      <c r="BN21" s="42" t="s">
        <v>476</v>
      </c>
      <c r="BO21" s="42" t="s">
        <v>478</v>
      </c>
      <c r="BP21" s="42" t="s">
        <v>477</v>
      </c>
      <c r="BQ21" s="42"/>
      <c r="BR21" s="42" t="s">
        <v>322</v>
      </c>
      <c r="BT21" s="42"/>
      <c r="BU21" s="42" t="s">
        <v>573</v>
      </c>
      <c r="BV21" s="42"/>
      <c r="BW21" s="42"/>
      <c r="BX21" s="42" t="s">
        <v>333</v>
      </c>
      <c r="CA21" s="44" t="s">
        <v>574</v>
      </c>
      <c r="CB21" s="44" t="s">
        <v>575</v>
      </c>
      <c r="CD21" s="44" t="s">
        <v>579</v>
      </c>
      <c r="CE21" s="66" t="s">
        <v>742</v>
      </c>
      <c r="CH21" s="44" t="s">
        <v>583</v>
      </c>
      <c r="CI21" s="44" t="s">
        <v>584</v>
      </c>
      <c r="CK21" s="44" t="s">
        <v>580</v>
      </c>
      <c r="CL21" s="44" t="s">
        <v>581</v>
      </c>
      <c r="CN21" s="42" t="s">
        <v>642</v>
      </c>
      <c r="CO21" s="44" t="s">
        <v>582</v>
      </c>
      <c r="CQ21" s="44" t="s">
        <v>576</v>
      </c>
      <c r="CR21" s="44" t="s">
        <v>577</v>
      </c>
      <c r="CT21" s="44" t="s">
        <v>44</v>
      </c>
      <c r="CU21" s="44" t="s">
        <v>578</v>
      </c>
      <c r="CW21" s="44" t="s">
        <v>585</v>
      </c>
      <c r="CX21" s="44" t="s">
        <v>586</v>
      </c>
    </row>
    <row r="22" spans="1:102">
      <c r="B22" s="42" t="str">
        <f t="shared" si="0"/>
        <v/>
      </c>
      <c r="F22" s="42"/>
      <c r="G22" s="42"/>
      <c r="H22" s="42"/>
      <c r="I22" s="42"/>
      <c r="J22" s="64" t="s">
        <v>736</v>
      </c>
      <c r="K22" s="42"/>
      <c r="L22" s="42" t="s">
        <v>165</v>
      </c>
      <c r="M22" s="42" t="s">
        <v>165</v>
      </c>
      <c r="N22" s="42"/>
      <c r="O22" s="42" t="s">
        <v>165</v>
      </c>
      <c r="P22" s="42"/>
      <c r="Q22" s="42"/>
      <c r="R22" s="42"/>
      <c r="S22" s="42"/>
      <c r="T22" s="42"/>
      <c r="U22" s="42" t="s">
        <v>165</v>
      </c>
      <c r="V22" s="42"/>
      <c r="W22" s="42"/>
      <c r="X22" s="42" t="s">
        <v>165</v>
      </c>
      <c r="Y22" s="42" t="s">
        <v>165</v>
      </c>
      <c r="Z22" s="42"/>
      <c r="AA22" s="42" t="s">
        <v>165</v>
      </c>
      <c r="AB22" s="42" t="s">
        <v>165</v>
      </c>
      <c r="AC22" s="42"/>
      <c r="AD22" s="42" t="s">
        <v>165</v>
      </c>
      <c r="AE22" s="42" t="s">
        <v>165</v>
      </c>
      <c r="AF22" s="42"/>
      <c r="AG22" s="42" t="s">
        <v>165</v>
      </c>
      <c r="AH22" s="42" t="s">
        <v>165</v>
      </c>
      <c r="AI22" s="42"/>
      <c r="AJ22" s="42" t="s">
        <v>165</v>
      </c>
      <c r="AK22" s="42"/>
      <c r="AL22" s="42" t="s">
        <v>165</v>
      </c>
      <c r="AM22" s="42"/>
      <c r="AN22" s="42" t="s">
        <v>165</v>
      </c>
      <c r="AO22" s="42"/>
      <c r="AP22" s="42"/>
      <c r="AQ22" s="42"/>
      <c r="AR22" s="42"/>
      <c r="AS22" s="42"/>
      <c r="AT22" s="42" t="s">
        <v>165</v>
      </c>
      <c r="AU22" s="42"/>
      <c r="AV22" s="42" t="s">
        <v>165</v>
      </c>
      <c r="AW22" s="42"/>
      <c r="AX22" s="42" t="s">
        <v>165</v>
      </c>
      <c r="AY22" s="42"/>
      <c r="AZ22" s="42" t="s">
        <v>165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165</v>
      </c>
      <c r="BK22" s="42"/>
      <c r="BL22" s="42" t="s">
        <v>165</v>
      </c>
      <c r="BM22" s="42"/>
      <c r="BN22" s="42"/>
      <c r="BO22" s="42"/>
      <c r="BP22" s="42"/>
      <c r="BQ22" s="42"/>
      <c r="BR22" s="42" t="s">
        <v>165</v>
      </c>
      <c r="BT22" s="42"/>
      <c r="BU22" s="42" t="s">
        <v>165</v>
      </c>
      <c r="BV22" s="42"/>
      <c r="BW22" s="42"/>
      <c r="BX22" s="42" t="s">
        <v>587</v>
      </c>
      <c r="CA22" s="42" t="s">
        <v>165</v>
      </c>
      <c r="CB22" s="42">
        <v>1898</v>
      </c>
      <c r="CD22" s="42">
        <v>1901</v>
      </c>
      <c r="CE22" s="42">
        <v>1903</v>
      </c>
      <c r="CF22" s="42"/>
      <c r="CH22" s="42">
        <v>1903</v>
      </c>
      <c r="CI22" s="42">
        <v>1887</v>
      </c>
      <c r="CK22" s="42">
        <v>1905</v>
      </c>
      <c r="CL22" s="42">
        <v>1895</v>
      </c>
      <c r="CN22" s="42">
        <v>1907</v>
      </c>
      <c r="CO22" s="42">
        <v>1911</v>
      </c>
      <c r="CQ22" s="42">
        <v>1911</v>
      </c>
      <c r="CR22" s="42" t="s">
        <v>165</v>
      </c>
      <c r="CT22" s="42">
        <v>1914</v>
      </c>
      <c r="CU22" s="42" t="s">
        <v>165</v>
      </c>
      <c r="CW22" s="42">
        <v>1917</v>
      </c>
      <c r="CX22" s="42" t="s">
        <v>165</v>
      </c>
    </row>
    <row r="23" spans="1:102">
      <c r="B23" s="42" t="str">
        <f t="shared" si="0"/>
        <v/>
      </c>
      <c r="F23" s="42"/>
      <c r="G23" s="42"/>
      <c r="H23" s="42"/>
      <c r="I23" s="42"/>
      <c r="J23" s="42"/>
      <c r="K23" s="42"/>
      <c r="L23" s="42" t="s">
        <v>165</v>
      </c>
      <c r="M23" s="42" t="s">
        <v>165</v>
      </c>
      <c r="N23" s="42"/>
      <c r="O23" s="42" t="s">
        <v>165</v>
      </c>
      <c r="P23" s="42"/>
      <c r="Q23" s="42"/>
      <c r="R23" s="42"/>
      <c r="S23" s="42"/>
      <c r="T23" s="42"/>
      <c r="U23" s="42" t="s">
        <v>165</v>
      </c>
      <c r="V23" s="42"/>
      <c r="W23" s="42"/>
      <c r="X23" s="42" t="s">
        <v>165</v>
      </c>
      <c r="Y23" s="42" t="s">
        <v>165</v>
      </c>
      <c r="Z23" s="42"/>
      <c r="AA23" s="42" t="s">
        <v>165</v>
      </c>
      <c r="AB23" s="42" t="s">
        <v>165</v>
      </c>
      <c r="AC23" s="42"/>
      <c r="AD23" s="42" t="s">
        <v>165</v>
      </c>
      <c r="AE23" s="42" t="s">
        <v>165</v>
      </c>
      <c r="AF23" s="42"/>
      <c r="AG23" s="42" t="s">
        <v>165</v>
      </c>
      <c r="AH23" s="42" t="s">
        <v>165</v>
      </c>
      <c r="AI23" s="42"/>
      <c r="AJ23" s="42" t="s">
        <v>165</v>
      </c>
      <c r="AK23" s="42"/>
      <c r="AL23" s="42" t="s">
        <v>165</v>
      </c>
      <c r="AM23" s="42"/>
      <c r="AN23" s="42" t="s">
        <v>165</v>
      </c>
      <c r="AO23" s="42"/>
      <c r="AP23" s="42"/>
      <c r="AQ23" s="42"/>
      <c r="AR23" s="42"/>
      <c r="AS23" s="42"/>
      <c r="AT23" s="42" t="s">
        <v>165</v>
      </c>
      <c r="AU23" s="42"/>
      <c r="AV23" s="42" t="s">
        <v>165</v>
      </c>
      <c r="AW23" s="42"/>
      <c r="AX23" s="42" t="s">
        <v>165</v>
      </c>
      <c r="AY23" s="42"/>
      <c r="AZ23" s="42" t="s">
        <v>165</v>
      </c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165</v>
      </c>
      <c r="BK23" s="42"/>
      <c r="BL23" s="42" t="s">
        <v>165</v>
      </c>
      <c r="BM23" s="42"/>
      <c r="BN23" s="42"/>
      <c r="BO23" s="42"/>
      <c r="BP23" s="42"/>
      <c r="BQ23" s="42"/>
      <c r="BR23" s="42" t="s">
        <v>165</v>
      </c>
      <c r="BT23" s="42"/>
      <c r="BU23" s="42" t="s">
        <v>165</v>
      </c>
      <c r="BV23" s="42"/>
      <c r="BW23" s="42"/>
      <c r="BX23" s="42" t="s">
        <v>165</v>
      </c>
      <c r="CA23" s="42" t="s">
        <v>165</v>
      </c>
      <c r="CB23" s="42">
        <v>1980</v>
      </c>
      <c r="CD23" s="42">
        <v>1970</v>
      </c>
      <c r="CE23" s="42">
        <v>1989</v>
      </c>
      <c r="CF23" s="42"/>
      <c r="CH23" s="42">
        <v>1971</v>
      </c>
      <c r="CI23" s="42">
        <v>1944</v>
      </c>
      <c r="CK23" s="42">
        <v>1950</v>
      </c>
      <c r="CL23" s="42">
        <v>1969</v>
      </c>
      <c r="CN23" s="42">
        <v>1979</v>
      </c>
      <c r="CO23" s="42">
        <v>1982</v>
      </c>
      <c r="CQ23" s="42" t="s">
        <v>588</v>
      </c>
      <c r="CR23" s="42" t="s">
        <v>165</v>
      </c>
      <c r="CT23" s="42">
        <v>1984</v>
      </c>
      <c r="CU23" s="42" t="s">
        <v>165</v>
      </c>
      <c r="CW23" s="42">
        <v>2002</v>
      </c>
      <c r="CX23" s="42" t="s">
        <v>165</v>
      </c>
    </row>
    <row r="24" spans="1:102">
      <c r="B24" s="42" t="str">
        <f t="shared" si="0"/>
        <v/>
      </c>
      <c r="F24" s="42"/>
      <c r="G24" s="42"/>
      <c r="H24" s="42"/>
      <c r="I24" s="42"/>
      <c r="J24" s="42"/>
      <c r="K24" s="42"/>
      <c r="L24" s="40" t="s">
        <v>165</v>
      </c>
      <c r="M24" s="40" t="s">
        <v>165</v>
      </c>
      <c r="N24" s="42"/>
      <c r="O24" s="40" t="s">
        <v>165</v>
      </c>
      <c r="P24" s="40"/>
      <c r="Q24" s="40"/>
      <c r="R24" s="40"/>
      <c r="S24" s="40"/>
      <c r="T24" s="40"/>
      <c r="U24" s="40" t="s">
        <v>165</v>
      </c>
      <c r="V24" s="42"/>
      <c r="W24" s="42"/>
      <c r="X24" s="40" t="s">
        <v>165</v>
      </c>
      <c r="Y24" s="40" t="s">
        <v>165</v>
      </c>
      <c r="Z24" s="42"/>
      <c r="AA24" s="40" t="s">
        <v>165</v>
      </c>
      <c r="AB24" s="40" t="s">
        <v>165</v>
      </c>
      <c r="AC24" s="42"/>
      <c r="AD24" s="40" t="s">
        <v>165</v>
      </c>
      <c r="AE24" s="40" t="s">
        <v>165</v>
      </c>
      <c r="AF24" s="42"/>
      <c r="AG24" s="40" t="s">
        <v>165</v>
      </c>
      <c r="AH24" s="40" t="s">
        <v>165</v>
      </c>
      <c r="AI24" s="42"/>
      <c r="AJ24" s="40" t="s">
        <v>165</v>
      </c>
      <c r="AK24" s="40"/>
      <c r="AL24" s="40" t="s">
        <v>165</v>
      </c>
      <c r="AM24" s="42"/>
      <c r="AN24" s="40" t="s">
        <v>165</v>
      </c>
      <c r="AO24" s="40"/>
      <c r="AP24" s="40"/>
      <c r="AQ24" s="40"/>
      <c r="AR24" s="40"/>
      <c r="AS24" s="40"/>
      <c r="AT24" s="40" t="s">
        <v>165</v>
      </c>
      <c r="AU24" s="42"/>
      <c r="AV24" s="40" t="s">
        <v>165</v>
      </c>
      <c r="AW24" s="40"/>
      <c r="AX24" s="40" t="s">
        <v>165</v>
      </c>
      <c r="AY24" s="42"/>
      <c r="AZ24" s="40" t="s">
        <v>165</v>
      </c>
      <c r="BA24" s="40"/>
      <c r="BB24" s="40"/>
      <c r="BC24" s="40"/>
      <c r="BD24" s="40"/>
      <c r="BE24" s="40"/>
      <c r="BF24" s="40"/>
      <c r="BG24" s="40"/>
      <c r="BH24" s="40"/>
      <c r="BI24" s="40"/>
      <c r="BJ24" s="40" t="s">
        <v>165</v>
      </c>
      <c r="BK24" s="42"/>
      <c r="BL24" s="40" t="s">
        <v>165</v>
      </c>
      <c r="BM24" s="40"/>
      <c r="BN24" s="40"/>
      <c r="BO24" s="40"/>
      <c r="BP24" s="40"/>
      <c r="BQ24" s="40"/>
      <c r="BR24" s="40" t="s">
        <v>165</v>
      </c>
      <c r="BT24" s="42"/>
      <c r="BU24" s="40" t="s">
        <v>165</v>
      </c>
      <c r="BV24" s="40"/>
      <c r="BW24" s="40"/>
      <c r="BX24" s="40" t="s">
        <v>165</v>
      </c>
      <c r="CA24" s="40" t="s">
        <v>165</v>
      </c>
      <c r="CB24" s="40" t="s">
        <v>165</v>
      </c>
      <c r="CD24" s="40" t="s">
        <v>165</v>
      </c>
      <c r="CE24" s="40" t="s">
        <v>165</v>
      </c>
      <c r="CF24" s="43"/>
      <c r="CH24" s="40" t="s">
        <v>165</v>
      </c>
      <c r="CI24" s="40" t="s">
        <v>165</v>
      </c>
      <c r="CK24" s="40" t="s">
        <v>165</v>
      </c>
      <c r="CL24" s="40" t="s">
        <v>165</v>
      </c>
      <c r="CN24" s="40" t="s">
        <v>165</v>
      </c>
      <c r="CO24" s="40" t="s">
        <v>165</v>
      </c>
      <c r="CQ24" s="40" t="s">
        <v>165</v>
      </c>
      <c r="CR24" s="40" t="s">
        <v>165</v>
      </c>
      <c r="CT24" s="40" t="s">
        <v>165</v>
      </c>
      <c r="CU24" s="40" t="s">
        <v>165</v>
      </c>
      <c r="CW24" s="40" t="s">
        <v>165</v>
      </c>
      <c r="CX24" s="40" t="s">
        <v>165</v>
      </c>
    </row>
    <row r="25" spans="1:102">
      <c r="B25" s="42" t="str">
        <f t="shared" si="0"/>
        <v/>
      </c>
      <c r="F25" s="42"/>
      <c r="G25" s="42"/>
      <c r="H25" s="42"/>
      <c r="I25" s="42"/>
      <c r="J25" s="42"/>
      <c r="K25" s="42"/>
      <c r="L25" s="42" t="s">
        <v>165</v>
      </c>
      <c r="M25" s="42" t="s">
        <v>165</v>
      </c>
      <c r="N25" s="42"/>
      <c r="O25" s="42" t="s">
        <v>165</v>
      </c>
      <c r="P25" s="42"/>
      <c r="Q25" s="42"/>
      <c r="R25" s="42" t="s">
        <v>165</v>
      </c>
      <c r="S25" s="42"/>
      <c r="T25" s="42"/>
      <c r="U25" s="42" t="s">
        <v>165</v>
      </c>
      <c r="V25" s="42"/>
      <c r="W25" s="42"/>
      <c r="X25" s="42" t="s">
        <v>165</v>
      </c>
      <c r="Y25" s="42"/>
      <c r="Z25" s="42"/>
      <c r="AA25" s="42" t="s">
        <v>165</v>
      </c>
      <c r="AB25" s="42"/>
      <c r="AC25" s="42"/>
      <c r="AD25" s="42" t="s">
        <v>165</v>
      </c>
      <c r="AE25" s="42" t="s">
        <v>165</v>
      </c>
      <c r="AF25" s="42"/>
      <c r="AG25" s="42" t="s">
        <v>165</v>
      </c>
      <c r="AH25" s="42" t="s">
        <v>165</v>
      </c>
      <c r="AI25" s="42"/>
      <c r="AJ25" s="42" t="s">
        <v>165</v>
      </c>
      <c r="AL25" s="42" t="s">
        <v>165</v>
      </c>
      <c r="AM25" s="42"/>
      <c r="AN25" s="42" t="s">
        <v>165</v>
      </c>
      <c r="AO25" s="42"/>
      <c r="AP25" s="42"/>
      <c r="AQ25" s="42" t="s">
        <v>165</v>
      </c>
      <c r="AR25" s="42"/>
      <c r="AS25" s="42" t="s">
        <v>165</v>
      </c>
      <c r="AT25" s="42"/>
      <c r="AU25" s="42"/>
      <c r="AV25" s="42" t="s">
        <v>165</v>
      </c>
      <c r="AW25" s="42"/>
      <c r="AX25" s="42" t="s">
        <v>165</v>
      </c>
      <c r="AY25" s="42"/>
      <c r="AZ25" s="42" t="s">
        <v>165</v>
      </c>
      <c r="BA25" s="42"/>
      <c r="BB25" s="42"/>
      <c r="BC25" s="42"/>
      <c r="BD25" s="42"/>
      <c r="BE25" s="42"/>
      <c r="BF25" s="42"/>
      <c r="BG25" s="42"/>
      <c r="BH25" s="42" t="s">
        <v>165</v>
      </c>
      <c r="BI25" s="42"/>
      <c r="BJ25" s="42" t="s">
        <v>165</v>
      </c>
      <c r="BK25" s="42"/>
      <c r="BL25" s="42"/>
      <c r="BM25" s="42"/>
      <c r="BN25" s="42" t="s">
        <v>165</v>
      </c>
      <c r="BO25" s="42"/>
      <c r="BP25" s="42"/>
      <c r="BQ25" s="42"/>
      <c r="BR25" s="42" t="s">
        <v>165</v>
      </c>
      <c r="BT25" s="42"/>
      <c r="BU25" s="42"/>
      <c r="BV25" s="42" t="s">
        <v>165</v>
      </c>
      <c r="BW25" s="42"/>
      <c r="BX25" s="42" t="s">
        <v>165</v>
      </c>
      <c r="CA25" s="42" t="s">
        <v>284</v>
      </c>
      <c r="CD25" s="42" t="s">
        <v>165</v>
      </c>
      <c r="CE25" s="42" t="s">
        <v>165</v>
      </c>
      <c r="CF25" s="42" t="s">
        <v>165</v>
      </c>
      <c r="CH25" s="42" t="s">
        <v>165</v>
      </c>
      <c r="CK25" s="42" t="s">
        <v>165</v>
      </c>
      <c r="CL25" s="42" t="s">
        <v>165</v>
      </c>
      <c r="CN25" s="42" t="s">
        <v>165</v>
      </c>
      <c r="CQ25" s="42" t="s">
        <v>284</v>
      </c>
      <c r="CT25" s="42" t="s">
        <v>165</v>
      </c>
    </row>
    <row r="26" spans="1:102">
      <c r="B26" s="42" t="str">
        <f t="shared" si="0"/>
        <v/>
      </c>
      <c r="F26" s="42"/>
      <c r="G26" s="42"/>
      <c r="H26" s="42"/>
      <c r="I26" s="42"/>
      <c r="J26" s="42"/>
      <c r="K26" s="42"/>
      <c r="L26" s="42" t="s">
        <v>165</v>
      </c>
      <c r="M26" s="42" t="s">
        <v>165</v>
      </c>
      <c r="N26" s="42"/>
      <c r="O26" s="42" t="s">
        <v>165</v>
      </c>
      <c r="P26" s="42"/>
      <c r="Q26" s="42"/>
      <c r="R26" s="42" t="s">
        <v>165</v>
      </c>
      <c r="S26" s="42"/>
      <c r="T26" s="42"/>
      <c r="U26" s="42" t="s">
        <v>165</v>
      </c>
      <c r="V26" s="42"/>
      <c r="W26" s="42"/>
      <c r="X26" s="42" t="s">
        <v>165</v>
      </c>
      <c r="Y26" s="42"/>
      <c r="Z26" s="42"/>
      <c r="AA26" s="42" t="s">
        <v>165</v>
      </c>
      <c r="AB26" s="42"/>
      <c r="AC26" s="42"/>
      <c r="AD26" s="42" t="s">
        <v>165</v>
      </c>
      <c r="AE26" s="42" t="s">
        <v>165</v>
      </c>
      <c r="AF26" s="42"/>
      <c r="AG26" s="42" t="s">
        <v>165</v>
      </c>
      <c r="AH26" s="42" t="s">
        <v>165</v>
      </c>
      <c r="AI26" s="42"/>
      <c r="AJ26" s="42" t="s">
        <v>165</v>
      </c>
      <c r="AL26" s="42" t="s">
        <v>165</v>
      </c>
      <c r="AM26" s="42"/>
      <c r="AN26" s="42" t="s">
        <v>165</v>
      </c>
      <c r="AO26" s="42"/>
      <c r="AP26" s="42"/>
      <c r="AQ26" s="42" t="s">
        <v>165</v>
      </c>
      <c r="AR26" s="42"/>
      <c r="AS26" s="42" t="s">
        <v>165</v>
      </c>
      <c r="AT26" s="42"/>
      <c r="AU26" s="42"/>
      <c r="AV26" s="42" t="s">
        <v>165</v>
      </c>
      <c r="AX26" s="42" t="s">
        <v>165</v>
      </c>
      <c r="AY26" s="42"/>
      <c r="AZ26" s="42" t="s">
        <v>165</v>
      </c>
      <c r="BA26" s="42"/>
      <c r="BB26" s="42"/>
      <c r="BC26" s="42"/>
      <c r="BD26" s="42"/>
      <c r="BE26" s="42"/>
      <c r="BF26" s="42"/>
      <c r="BG26" s="42"/>
      <c r="BH26" s="42" t="s">
        <v>165</v>
      </c>
      <c r="BI26" s="42"/>
      <c r="BJ26" s="42" t="s">
        <v>165</v>
      </c>
      <c r="BK26" s="42"/>
      <c r="BL26" s="42"/>
      <c r="BM26" s="42"/>
      <c r="BN26" s="42" t="s">
        <v>165</v>
      </c>
      <c r="BO26" s="42"/>
      <c r="BP26" s="42"/>
      <c r="BQ26" s="42"/>
      <c r="BR26" s="42" t="s">
        <v>165</v>
      </c>
      <c r="BT26" s="42"/>
      <c r="BU26" s="42"/>
      <c r="BV26" s="42" t="s">
        <v>165</v>
      </c>
      <c r="BW26" s="42"/>
      <c r="BX26" s="42" t="s">
        <v>165</v>
      </c>
      <c r="CA26" s="42" t="s">
        <v>284</v>
      </c>
      <c r="CD26" s="42" t="s">
        <v>165</v>
      </c>
      <c r="CE26" s="42" t="s">
        <v>165</v>
      </c>
      <c r="CF26" s="42" t="s">
        <v>165</v>
      </c>
      <c r="CH26" s="42" t="s">
        <v>165</v>
      </c>
      <c r="CK26" s="42" t="s">
        <v>165</v>
      </c>
      <c r="CL26" s="42" t="s">
        <v>165</v>
      </c>
      <c r="CN26" s="42" t="s">
        <v>165</v>
      </c>
      <c r="CQ26" s="42" t="s">
        <v>284</v>
      </c>
      <c r="CT26" s="42" t="s">
        <v>165</v>
      </c>
    </row>
    <row r="27" spans="1:102">
      <c r="B27" s="42" t="str">
        <f t="shared" si="0"/>
        <v/>
      </c>
      <c r="F27" s="42"/>
      <c r="G27" s="42"/>
      <c r="H27" s="42"/>
      <c r="I27" s="42"/>
      <c r="J27" s="42"/>
      <c r="K27" s="42"/>
      <c r="L27" s="42" t="s">
        <v>165</v>
      </c>
      <c r="M27" s="42" t="s">
        <v>165</v>
      </c>
      <c r="N27" s="42"/>
      <c r="O27" s="42" t="s">
        <v>165</v>
      </c>
      <c r="P27" s="42"/>
      <c r="Q27" s="42"/>
      <c r="R27" s="42" t="s">
        <v>165</v>
      </c>
      <c r="S27" s="42"/>
      <c r="T27" s="42"/>
      <c r="U27" s="42" t="s">
        <v>165</v>
      </c>
      <c r="V27" s="42"/>
      <c r="W27" s="42"/>
      <c r="X27" s="42" t="s">
        <v>165</v>
      </c>
      <c r="Y27" s="42"/>
      <c r="Z27" s="42"/>
      <c r="AA27" s="42" t="s">
        <v>165</v>
      </c>
      <c r="AB27" s="42"/>
      <c r="AC27" s="42"/>
      <c r="AD27" s="42" t="s">
        <v>165</v>
      </c>
      <c r="AE27" s="42" t="s">
        <v>165</v>
      </c>
      <c r="AF27" s="42"/>
      <c r="AG27" s="42" t="s">
        <v>165</v>
      </c>
      <c r="AH27" s="42" t="s">
        <v>165</v>
      </c>
      <c r="AI27" s="42"/>
      <c r="AJ27" s="42" t="s">
        <v>165</v>
      </c>
      <c r="AL27" s="42" t="s">
        <v>165</v>
      </c>
      <c r="AM27" s="42"/>
      <c r="AN27" s="42" t="s">
        <v>165</v>
      </c>
      <c r="AO27" s="42"/>
      <c r="AP27" s="42"/>
      <c r="AQ27" s="42" t="s">
        <v>165</v>
      </c>
      <c r="AR27" s="42"/>
      <c r="AS27" s="42" t="s">
        <v>165</v>
      </c>
      <c r="AT27" s="42"/>
      <c r="AU27" s="42"/>
      <c r="AV27" s="42" t="s">
        <v>165</v>
      </c>
      <c r="AX27" s="42" t="s">
        <v>165</v>
      </c>
      <c r="AY27" s="42"/>
      <c r="AZ27" s="42" t="s">
        <v>165</v>
      </c>
      <c r="BA27" s="42"/>
      <c r="BB27" s="42"/>
      <c r="BC27" s="42"/>
      <c r="BD27" s="42"/>
      <c r="BE27" s="42"/>
      <c r="BF27" s="42"/>
      <c r="BG27" s="42"/>
      <c r="BH27" s="42" t="s">
        <v>165</v>
      </c>
      <c r="BI27" s="42"/>
      <c r="BJ27" s="42" t="s">
        <v>165</v>
      </c>
      <c r="BK27" s="42"/>
      <c r="BL27" s="42"/>
      <c r="BM27" s="42"/>
      <c r="BN27" s="42" t="s">
        <v>165</v>
      </c>
      <c r="BO27" s="42"/>
      <c r="BP27" s="42"/>
      <c r="BQ27" s="64" t="s">
        <v>651</v>
      </c>
      <c r="BR27" s="42" t="s">
        <v>165</v>
      </c>
      <c r="BT27" s="42"/>
      <c r="BU27" s="42"/>
      <c r="BV27" s="42" t="s">
        <v>165</v>
      </c>
      <c r="BW27" s="42"/>
      <c r="BX27" s="42" t="s">
        <v>165</v>
      </c>
      <c r="CA27" s="42" t="s">
        <v>284</v>
      </c>
      <c r="CD27" s="42" t="s">
        <v>165</v>
      </c>
      <c r="CE27" s="42" t="s">
        <v>165</v>
      </c>
      <c r="CF27" s="42" t="s">
        <v>165</v>
      </c>
      <c r="CH27" s="42" t="s">
        <v>165</v>
      </c>
      <c r="CK27" s="42" t="s">
        <v>165</v>
      </c>
      <c r="CL27" s="42" t="s">
        <v>165</v>
      </c>
      <c r="CN27" s="42" t="s">
        <v>165</v>
      </c>
      <c r="CQ27" s="42" t="s">
        <v>284</v>
      </c>
      <c r="CT27" s="42" t="s">
        <v>165</v>
      </c>
    </row>
    <row r="28" spans="1:102">
      <c r="A28" s="44">
        <v>-1</v>
      </c>
      <c r="B28" s="42">
        <f t="shared" si="0"/>
        <v>23</v>
      </c>
      <c r="C28" s="65">
        <f>B28/B$35</f>
        <v>0.5</v>
      </c>
      <c r="D28" s="65" t="s">
        <v>129</v>
      </c>
      <c r="E28" s="65"/>
      <c r="F28" s="42"/>
      <c r="G28" s="42"/>
      <c r="H28" s="42"/>
      <c r="I28" s="42"/>
      <c r="J28" s="42"/>
      <c r="K28" s="42"/>
      <c r="L28" s="42" t="s">
        <v>516</v>
      </c>
      <c r="M28" s="42" t="s">
        <v>517</v>
      </c>
      <c r="N28" s="42"/>
      <c r="O28" s="42" t="s">
        <v>520</v>
      </c>
      <c r="P28" s="42" t="s">
        <v>519</v>
      </c>
      <c r="Q28" s="42"/>
      <c r="R28" s="42" t="s">
        <v>523</v>
      </c>
      <c r="S28" s="42" t="s">
        <v>524</v>
      </c>
      <c r="T28" s="42"/>
      <c r="U28" s="42" t="s">
        <v>498</v>
      </c>
      <c r="V28" s="42" t="s">
        <v>528</v>
      </c>
      <c r="W28" s="42"/>
      <c r="X28" s="42" t="s">
        <v>532</v>
      </c>
      <c r="Y28" s="42" t="s">
        <v>531</v>
      </c>
      <c r="Z28" s="42"/>
      <c r="AA28" s="42" t="s">
        <v>734</v>
      </c>
      <c r="AB28" s="42"/>
      <c r="AC28" s="42"/>
      <c r="AD28" s="44" t="s">
        <v>502</v>
      </c>
      <c r="AE28" s="44" t="s">
        <v>352</v>
      </c>
      <c r="AF28" s="66"/>
      <c r="AG28" s="42" t="s">
        <v>540</v>
      </c>
      <c r="AH28" s="42" t="s">
        <v>541</v>
      </c>
      <c r="AI28" s="42"/>
      <c r="AJ28" s="42" t="s">
        <v>545</v>
      </c>
      <c r="AL28" s="44" t="s">
        <v>503</v>
      </c>
      <c r="AM28" s="42"/>
      <c r="AN28" s="42" t="s">
        <v>589</v>
      </c>
      <c r="AO28" s="42" t="s">
        <v>739</v>
      </c>
      <c r="AP28" s="42"/>
      <c r="AQ28" s="42" t="s">
        <v>590</v>
      </c>
      <c r="AR28" s="42"/>
      <c r="AS28" s="42" t="s">
        <v>728</v>
      </c>
      <c r="AT28" s="42" t="s">
        <v>591</v>
      </c>
      <c r="AU28" s="42"/>
      <c r="AV28" s="42" t="s">
        <v>592</v>
      </c>
      <c r="AW28" s="42" t="s">
        <v>629</v>
      </c>
      <c r="AX28" s="42" t="s">
        <v>473</v>
      </c>
      <c r="AY28" s="42"/>
      <c r="AZ28" s="42" t="s">
        <v>549</v>
      </c>
      <c r="BA28" s="42" t="s">
        <v>550</v>
      </c>
      <c r="BB28" s="42"/>
      <c r="BC28" s="42" t="s">
        <v>726</v>
      </c>
      <c r="BD28" s="42"/>
      <c r="BE28" s="42"/>
      <c r="BF28" s="42"/>
      <c r="BG28" s="42"/>
      <c r="BH28" s="42" t="s">
        <v>486</v>
      </c>
      <c r="BI28" s="42" t="s">
        <v>15</v>
      </c>
      <c r="BJ28" s="42" t="s">
        <v>324</v>
      </c>
      <c r="BK28" s="42"/>
      <c r="BL28" s="42" t="s">
        <v>507</v>
      </c>
      <c r="BM28" s="42"/>
      <c r="BN28" s="42" t="s">
        <v>506</v>
      </c>
      <c r="BO28" s="42"/>
      <c r="BP28" s="42"/>
      <c r="BQ28" s="42" t="s">
        <v>593</v>
      </c>
      <c r="BR28" s="64" t="s">
        <v>320</v>
      </c>
      <c r="BT28" s="42"/>
      <c r="BU28" s="42"/>
      <c r="BV28" s="42" t="s">
        <v>332</v>
      </c>
      <c r="BW28" s="42"/>
      <c r="BX28" s="44" t="s">
        <v>594</v>
      </c>
      <c r="BY28" s="44" t="s">
        <v>657</v>
      </c>
      <c r="CA28" s="44" t="s">
        <v>595</v>
      </c>
      <c r="CD28" s="42" t="s">
        <v>597</v>
      </c>
      <c r="CE28" s="42" t="s">
        <v>598</v>
      </c>
      <c r="CF28" s="42" t="s">
        <v>743</v>
      </c>
      <c r="CH28" s="42" t="s">
        <v>722</v>
      </c>
      <c r="CK28" s="42" t="s">
        <v>599</v>
      </c>
      <c r="CL28" s="42" t="s">
        <v>600</v>
      </c>
      <c r="CN28" s="41" t="s">
        <v>601</v>
      </c>
      <c r="CQ28" s="44" t="s">
        <v>596</v>
      </c>
      <c r="CT28" s="42" t="s">
        <v>656</v>
      </c>
      <c r="CU28" s="42" t="s">
        <v>655</v>
      </c>
    </row>
    <row r="29" spans="1:102">
      <c r="B29" s="42" t="str">
        <f t="shared" si="0"/>
        <v/>
      </c>
      <c r="F29" s="42"/>
      <c r="G29" s="42"/>
      <c r="H29" s="42"/>
      <c r="I29" s="42"/>
      <c r="J29" s="42"/>
      <c r="K29" s="42"/>
      <c r="L29" s="42" t="s">
        <v>627</v>
      </c>
      <c r="M29" s="42"/>
      <c r="N29" s="42"/>
      <c r="O29" s="42" t="s">
        <v>165</v>
      </c>
      <c r="P29" s="42" t="s">
        <v>165</v>
      </c>
      <c r="Q29" s="42"/>
      <c r="R29" s="42" t="s">
        <v>165</v>
      </c>
      <c r="S29" s="42" t="s">
        <v>165</v>
      </c>
      <c r="T29" s="42"/>
      <c r="U29" s="42" t="s">
        <v>165</v>
      </c>
      <c r="V29" s="42" t="s">
        <v>165</v>
      </c>
      <c r="W29" s="42"/>
      <c r="X29" s="42" t="s">
        <v>165</v>
      </c>
      <c r="Y29" s="42" t="s">
        <v>165</v>
      </c>
      <c r="Z29" s="42"/>
      <c r="AA29" s="42"/>
      <c r="AB29" s="42"/>
      <c r="AC29" s="42"/>
      <c r="AD29" s="44" t="s">
        <v>493</v>
      </c>
      <c r="AF29" s="66"/>
      <c r="AG29" s="42" t="s">
        <v>165</v>
      </c>
      <c r="AH29" s="42" t="s">
        <v>165</v>
      </c>
      <c r="AI29" s="42"/>
      <c r="AJ29" s="64" t="s">
        <v>741</v>
      </c>
      <c r="AL29" s="42" t="s">
        <v>165</v>
      </c>
      <c r="AM29" s="42"/>
      <c r="AN29" s="42" t="s">
        <v>165</v>
      </c>
      <c r="AO29" s="42" t="s">
        <v>165</v>
      </c>
      <c r="AP29" s="42"/>
      <c r="AQ29" s="42"/>
      <c r="AR29" s="42"/>
      <c r="AS29" s="42" t="s">
        <v>165</v>
      </c>
      <c r="AT29" s="42" t="s">
        <v>165</v>
      </c>
      <c r="AU29" s="42"/>
      <c r="AV29" s="42" t="s">
        <v>165</v>
      </c>
      <c r="AW29" s="42" t="s">
        <v>165</v>
      </c>
      <c r="AX29" s="42"/>
      <c r="AY29" s="42"/>
      <c r="AZ29" s="42" t="s">
        <v>165</v>
      </c>
      <c r="BA29" s="42" t="s">
        <v>165</v>
      </c>
      <c r="BB29" s="42"/>
      <c r="BC29" s="42" t="s">
        <v>165</v>
      </c>
      <c r="BD29" s="42"/>
      <c r="BE29" s="42"/>
      <c r="BF29" s="42"/>
      <c r="BG29" s="42"/>
      <c r="BH29" s="42" t="s">
        <v>165</v>
      </c>
      <c r="BI29" s="42" t="s">
        <v>165</v>
      </c>
      <c r="BJ29" s="42"/>
      <c r="BK29" s="42"/>
      <c r="BL29" s="42" t="s">
        <v>165</v>
      </c>
      <c r="BM29" s="42"/>
      <c r="BN29" s="42" t="s">
        <v>165</v>
      </c>
      <c r="BO29" s="42"/>
      <c r="BP29" s="42"/>
      <c r="BQ29" s="42" t="s">
        <v>165</v>
      </c>
      <c r="BR29" s="42" t="s">
        <v>165</v>
      </c>
      <c r="BT29" s="42"/>
      <c r="BU29" s="42"/>
      <c r="BV29" s="42" t="s">
        <v>165</v>
      </c>
      <c r="BW29" s="42"/>
      <c r="BX29" s="42" t="s">
        <v>165</v>
      </c>
      <c r="BY29" s="42" t="s">
        <v>165</v>
      </c>
      <c r="BZ29" s="42"/>
      <c r="CA29" s="44" t="s">
        <v>602</v>
      </c>
      <c r="CD29" s="44">
        <v>1927</v>
      </c>
      <c r="CE29" s="44">
        <v>1931</v>
      </c>
      <c r="CK29" s="44">
        <v>1934</v>
      </c>
      <c r="CN29" s="42" t="s">
        <v>165</v>
      </c>
      <c r="CQ29" s="44" t="s">
        <v>603</v>
      </c>
      <c r="CT29" s="42" t="s">
        <v>165</v>
      </c>
      <c r="CU29" s="42" t="s">
        <v>165</v>
      </c>
    </row>
    <row r="30" spans="1:102">
      <c r="B30" s="42" t="str">
        <f t="shared" si="0"/>
        <v/>
      </c>
      <c r="F30" s="42"/>
      <c r="G30" s="42"/>
      <c r="H30" s="42"/>
      <c r="I30" s="42"/>
      <c r="J30" s="42"/>
      <c r="K30" s="42"/>
      <c r="L30" s="42"/>
      <c r="M30" s="42"/>
      <c r="N30" s="42"/>
      <c r="O30" s="42" t="s">
        <v>165</v>
      </c>
      <c r="P30" s="42" t="s">
        <v>165</v>
      </c>
      <c r="Q30" s="42"/>
      <c r="R30" s="42" t="s">
        <v>165</v>
      </c>
      <c r="S30" s="42" t="s">
        <v>165</v>
      </c>
      <c r="T30" s="42"/>
      <c r="U30" s="42" t="s">
        <v>165</v>
      </c>
      <c r="V30" s="42" t="s">
        <v>165</v>
      </c>
      <c r="W30" s="42"/>
      <c r="X30" s="42" t="s">
        <v>165</v>
      </c>
      <c r="Y30" s="42" t="s">
        <v>165</v>
      </c>
      <c r="Z30" s="42"/>
      <c r="AA30" s="42"/>
      <c r="AB30" s="42"/>
      <c r="AC30" s="42"/>
      <c r="AF30" s="66"/>
      <c r="AG30" s="42" t="s">
        <v>165</v>
      </c>
      <c r="AH30" s="42" t="s">
        <v>165</v>
      </c>
      <c r="AI30" s="42"/>
      <c r="AJ30" s="44" t="s">
        <v>165</v>
      </c>
      <c r="AL30" s="42" t="s">
        <v>165</v>
      </c>
      <c r="AM30" s="42"/>
      <c r="AN30" s="42" t="s">
        <v>165</v>
      </c>
      <c r="AO30" s="42" t="s">
        <v>165</v>
      </c>
      <c r="AP30" s="42"/>
      <c r="AQ30" s="42"/>
      <c r="AR30" s="42"/>
      <c r="AS30" s="42" t="s">
        <v>165</v>
      </c>
      <c r="AT30" s="42" t="s">
        <v>165</v>
      </c>
      <c r="AU30" s="42"/>
      <c r="AV30" s="42" t="s">
        <v>165</v>
      </c>
      <c r="AW30" s="42" t="s">
        <v>165</v>
      </c>
      <c r="AX30" s="42"/>
      <c r="AY30" s="42"/>
      <c r="AZ30" s="42" t="s">
        <v>165</v>
      </c>
      <c r="BA30" s="42" t="s">
        <v>165</v>
      </c>
      <c r="BB30" s="42"/>
      <c r="BC30" s="42" t="s">
        <v>165</v>
      </c>
      <c r="BD30" s="42"/>
      <c r="BE30" s="42"/>
      <c r="BF30" s="42"/>
      <c r="BG30" s="42"/>
      <c r="BH30" s="42" t="s">
        <v>165</v>
      </c>
      <c r="BI30" s="42" t="s">
        <v>165</v>
      </c>
      <c r="BJ30" s="42"/>
      <c r="BK30" s="42"/>
      <c r="BL30" s="42" t="s">
        <v>165</v>
      </c>
      <c r="BM30" s="42"/>
      <c r="BN30" s="42" t="s">
        <v>165</v>
      </c>
      <c r="BO30" s="42"/>
      <c r="BP30" s="42"/>
      <c r="BQ30" s="42" t="s">
        <v>165</v>
      </c>
      <c r="BR30" s="42" t="s">
        <v>165</v>
      </c>
      <c r="BT30" s="42"/>
      <c r="BU30" s="42"/>
      <c r="BV30" s="42" t="s">
        <v>165</v>
      </c>
      <c r="BW30" s="42"/>
      <c r="BX30" s="42" t="s">
        <v>165</v>
      </c>
      <c r="BY30" s="42" t="s">
        <v>165</v>
      </c>
      <c r="BZ30" s="42"/>
      <c r="CA30" s="42" t="s">
        <v>165</v>
      </c>
      <c r="CD30" s="44">
        <v>1980</v>
      </c>
      <c r="CE30" s="44">
        <v>1995</v>
      </c>
      <c r="CK30" s="44">
        <v>1984</v>
      </c>
      <c r="CN30" s="42" t="s">
        <v>165</v>
      </c>
      <c r="CQ30" s="42" t="s">
        <v>165</v>
      </c>
      <c r="CT30" s="42" t="s">
        <v>165</v>
      </c>
      <c r="CU30" s="42" t="s">
        <v>165</v>
      </c>
    </row>
    <row r="31" spans="1:102">
      <c r="B31" s="42" t="str">
        <f t="shared" si="0"/>
        <v/>
      </c>
      <c r="F31" s="42"/>
      <c r="G31" s="42"/>
      <c r="H31" s="42"/>
      <c r="I31" s="42"/>
      <c r="J31" s="42"/>
      <c r="K31" s="42"/>
      <c r="L31" s="42"/>
      <c r="M31" s="42"/>
      <c r="N31" s="42"/>
      <c r="O31" s="40" t="s">
        <v>165</v>
      </c>
      <c r="P31" s="40" t="s">
        <v>165</v>
      </c>
      <c r="Q31" s="42"/>
      <c r="R31" s="40" t="s">
        <v>165</v>
      </c>
      <c r="S31" s="40" t="s">
        <v>165</v>
      </c>
      <c r="T31" s="42"/>
      <c r="U31" s="40" t="s">
        <v>165</v>
      </c>
      <c r="V31" s="40" t="s">
        <v>165</v>
      </c>
      <c r="W31" s="42"/>
      <c r="X31" s="40" t="s">
        <v>165</v>
      </c>
      <c r="Y31" s="40" t="s">
        <v>165</v>
      </c>
      <c r="Z31" s="42"/>
      <c r="AA31" s="42"/>
      <c r="AB31" s="42"/>
      <c r="AG31" s="40" t="s">
        <v>165</v>
      </c>
      <c r="AH31" s="40" t="s">
        <v>165</v>
      </c>
      <c r="AI31" s="42"/>
      <c r="AJ31" s="40" t="s">
        <v>165</v>
      </c>
      <c r="AL31" s="40" t="s">
        <v>165</v>
      </c>
      <c r="AM31" s="42"/>
      <c r="AN31" s="40" t="s">
        <v>165</v>
      </c>
      <c r="AO31" s="40" t="s">
        <v>165</v>
      </c>
      <c r="AP31" s="42"/>
      <c r="AQ31" s="42"/>
      <c r="AR31" s="42"/>
      <c r="AS31" s="40" t="s">
        <v>165</v>
      </c>
      <c r="AT31" s="40" t="s">
        <v>165</v>
      </c>
      <c r="AU31" s="42"/>
      <c r="AV31" s="40" t="s">
        <v>165</v>
      </c>
      <c r="AW31" s="40" t="s">
        <v>165</v>
      </c>
      <c r="AX31" s="42"/>
      <c r="AY31" s="42"/>
      <c r="AZ31" s="40" t="s">
        <v>165</v>
      </c>
      <c r="BA31" s="40" t="s">
        <v>165</v>
      </c>
      <c r="BB31" s="42"/>
      <c r="BC31" s="40" t="s">
        <v>165</v>
      </c>
      <c r="BD31" s="40"/>
      <c r="BE31" s="40"/>
      <c r="BF31" s="40"/>
      <c r="BG31" s="40"/>
      <c r="BH31" s="40" t="s">
        <v>165</v>
      </c>
      <c r="BI31" s="40" t="s">
        <v>165</v>
      </c>
      <c r="BJ31" s="42"/>
      <c r="BK31" s="42"/>
      <c r="BL31" s="40" t="s">
        <v>165</v>
      </c>
      <c r="BM31" s="40"/>
      <c r="BN31" s="40" t="s">
        <v>165</v>
      </c>
      <c r="BO31" s="42"/>
      <c r="BP31" s="42"/>
      <c r="BQ31" s="40" t="s">
        <v>165</v>
      </c>
      <c r="BR31" s="40" t="s">
        <v>165</v>
      </c>
      <c r="BS31" s="40"/>
      <c r="BT31" s="40"/>
      <c r="BU31" s="40"/>
      <c r="BV31" s="40" t="s">
        <v>165</v>
      </c>
      <c r="BW31" s="42"/>
      <c r="BX31" s="40" t="s">
        <v>165</v>
      </c>
      <c r="BY31" s="40" t="s">
        <v>165</v>
      </c>
      <c r="BZ31" s="42"/>
      <c r="CA31" s="40" t="s">
        <v>165</v>
      </c>
      <c r="CN31" s="40" t="s">
        <v>165</v>
      </c>
      <c r="CQ31" s="40" t="s">
        <v>165</v>
      </c>
      <c r="CT31" s="40" t="s">
        <v>165</v>
      </c>
      <c r="CU31" s="40" t="s">
        <v>165</v>
      </c>
    </row>
    <row r="32" spans="1:102">
      <c r="B32" s="42" t="str">
        <f t="shared" si="0"/>
        <v/>
      </c>
      <c r="F32" s="42"/>
      <c r="G32" s="42"/>
      <c r="H32" s="42"/>
      <c r="I32" s="42"/>
      <c r="J32" s="42"/>
      <c r="K32" s="42"/>
      <c r="L32" s="42"/>
      <c r="M32" s="42"/>
      <c r="N32" s="42"/>
      <c r="O32" s="42" t="s">
        <v>165</v>
      </c>
      <c r="P32" s="42" t="s">
        <v>165</v>
      </c>
      <c r="Q32" s="42"/>
      <c r="R32" s="42" t="s">
        <v>165</v>
      </c>
      <c r="S32" s="42" t="s">
        <v>165</v>
      </c>
      <c r="T32" s="42"/>
      <c r="U32" s="42" t="s">
        <v>165</v>
      </c>
      <c r="V32" s="42" t="s">
        <v>165</v>
      </c>
      <c r="W32" s="42"/>
      <c r="X32" s="42" t="s">
        <v>165</v>
      </c>
      <c r="Y32" s="42" t="s">
        <v>165</v>
      </c>
      <c r="Z32" s="42"/>
      <c r="AA32" s="42"/>
      <c r="AB32" s="42"/>
      <c r="AG32" s="42" t="s">
        <v>335</v>
      </c>
      <c r="AH32" s="44" t="s">
        <v>284</v>
      </c>
      <c r="AI32" s="42"/>
      <c r="AJ32" s="44" t="s">
        <v>284</v>
      </c>
      <c r="AL32" s="44" t="s">
        <v>334</v>
      </c>
      <c r="AM32" s="42"/>
      <c r="AN32" s="42" t="s">
        <v>165</v>
      </c>
      <c r="AO32" s="42" t="s">
        <v>165</v>
      </c>
      <c r="AP32" s="42"/>
      <c r="AQ32" s="42"/>
      <c r="AR32" s="42"/>
      <c r="AS32" s="42" t="s">
        <v>165</v>
      </c>
      <c r="AT32" s="42" t="s">
        <v>165</v>
      </c>
      <c r="AU32" s="42"/>
      <c r="AV32" s="42" t="s">
        <v>165</v>
      </c>
      <c r="AW32" s="42" t="s">
        <v>165</v>
      </c>
      <c r="AX32" s="42"/>
      <c r="AY32" s="42"/>
      <c r="AZ32" s="42" t="s">
        <v>165</v>
      </c>
      <c r="BA32" s="42" t="s">
        <v>165</v>
      </c>
      <c r="BB32" s="42"/>
      <c r="BC32" s="42" t="s">
        <v>165</v>
      </c>
      <c r="BD32" s="42"/>
      <c r="BE32" s="42"/>
      <c r="BF32" s="42" t="s">
        <v>165</v>
      </c>
      <c r="BG32" s="42"/>
      <c r="BJ32" s="42"/>
      <c r="BK32" s="42"/>
      <c r="BL32" s="42" t="s">
        <v>165</v>
      </c>
      <c r="BM32" s="42"/>
      <c r="BN32" s="42" t="s">
        <v>165</v>
      </c>
      <c r="BO32" s="42"/>
      <c r="BP32" s="42"/>
      <c r="BQ32" s="42"/>
      <c r="BS32" s="42" t="s">
        <v>165</v>
      </c>
      <c r="BT32" s="42" t="s">
        <v>165</v>
      </c>
      <c r="BU32" s="42" t="s">
        <v>165</v>
      </c>
      <c r="BV32" s="42"/>
      <c r="BW32" s="42"/>
      <c r="BZ32" s="42"/>
      <c r="CA32" s="42" t="s">
        <v>165</v>
      </c>
      <c r="CN32" s="42" t="s">
        <v>165</v>
      </c>
      <c r="CQ32" s="42" t="s">
        <v>165</v>
      </c>
      <c r="CT32" s="42" t="s">
        <v>165</v>
      </c>
    </row>
    <row r="33" spans="1:98">
      <c r="B33" s="42" t="str">
        <f t="shared" si="0"/>
        <v/>
      </c>
      <c r="F33" s="42"/>
      <c r="G33" s="42"/>
      <c r="H33" s="42"/>
      <c r="I33" s="42"/>
      <c r="J33" s="42"/>
      <c r="K33" s="42"/>
      <c r="L33" s="42"/>
      <c r="M33" s="42"/>
      <c r="N33" s="42"/>
      <c r="O33" s="42" t="s">
        <v>165</v>
      </c>
      <c r="P33" s="42" t="s">
        <v>165</v>
      </c>
      <c r="Q33" s="42"/>
      <c r="R33" s="42" t="s">
        <v>165</v>
      </c>
      <c r="S33" s="42" t="s">
        <v>165</v>
      </c>
      <c r="T33" s="42"/>
      <c r="U33" s="42" t="s">
        <v>165</v>
      </c>
      <c r="V33" s="42" t="s">
        <v>165</v>
      </c>
      <c r="W33" s="42"/>
      <c r="X33" s="42" t="s">
        <v>165</v>
      </c>
      <c r="Y33" s="42" t="s">
        <v>165</v>
      </c>
      <c r="Z33" s="42"/>
      <c r="AA33" s="42"/>
      <c r="AB33" s="42"/>
      <c r="AG33" s="42" t="s">
        <v>335</v>
      </c>
      <c r="AH33" s="44" t="s">
        <v>284</v>
      </c>
      <c r="AJ33" s="44" t="s">
        <v>284</v>
      </c>
      <c r="AL33" s="44" t="s">
        <v>334</v>
      </c>
      <c r="AN33" s="42" t="s">
        <v>165</v>
      </c>
      <c r="AO33" s="42" t="s">
        <v>165</v>
      </c>
      <c r="AP33" s="42"/>
      <c r="AQ33" s="42"/>
      <c r="AR33" s="42"/>
      <c r="AS33" s="42" t="s">
        <v>165</v>
      </c>
      <c r="AT33" s="42" t="s">
        <v>165</v>
      </c>
      <c r="AV33" s="42" t="s">
        <v>165</v>
      </c>
      <c r="AW33" s="42" t="s">
        <v>165</v>
      </c>
      <c r="AZ33" s="42" t="s">
        <v>165</v>
      </c>
      <c r="BA33" s="42" t="s">
        <v>165</v>
      </c>
      <c r="BB33" s="42"/>
      <c r="BC33" s="42" t="s">
        <v>165</v>
      </c>
      <c r="BD33" s="42"/>
      <c r="BE33" s="42"/>
      <c r="BF33" s="42" t="s">
        <v>165</v>
      </c>
      <c r="BG33" s="42"/>
      <c r="BL33" s="42" t="s">
        <v>165</v>
      </c>
      <c r="BM33" s="42"/>
      <c r="BN33" s="42" t="s">
        <v>165</v>
      </c>
      <c r="BO33" s="42"/>
      <c r="BP33" s="42"/>
      <c r="BQ33" s="42"/>
      <c r="BS33" s="44" t="s">
        <v>165</v>
      </c>
      <c r="BT33" s="44" t="s">
        <v>165</v>
      </c>
      <c r="BU33" s="44" t="s">
        <v>165</v>
      </c>
      <c r="BW33" s="42"/>
      <c r="BZ33" s="42"/>
      <c r="CA33" s="44" t="s">
        <v>165</v>
      </c>
      <c r="CN33" s="44" t="s">
        <v>165</v>
      </c>
      <c r="CQ33" s="44" t="s">
        <v>165</v>
      </c>
      <c r="CT33" s="44" t="s">
        <v>165</v>
      </c>
    </row>
    <row r="34" spans="1:98">
      <c r="B34" s="42" t="str">
        <f t="shared" si="0"/>
        <v/>
      </c>
      <c r="F34" s="42"/>
      <c r="G34" s="42"/>
      <c r="H34" s="42"/>
      <c r="I34" s="42"/>
      <c r="J34" s="42"/>
      <c r="K34" s="42"/>
      <c r="L34" s="42"/>
      <c r="M34" s="42"/>
      <c r="N34" s="42"/>
      <c r="O34" s="42" t="s">
        <v>165</v>
      </c>
      <c r="P34" s="42" t="s">
        <v>165</v>
      </c>
      <c r="Q34" s="42"/>
      <c r="R34" s="42" t="s">
        <v>165</v>
      </c>
      <c r="S34" s="42" t="s">
        <v>165</v>
      </c>
      <c r="T34" s="42"/>
      <c r="U34" s="42" t="s">
        <v>165</v>
      </c>
      <c r="V34" s="42" t="s">
        <v>165</v>
      </c>
      <c r="W34" s="42"/>
      <c r="X34" s="42" t="s">
        <v>165</v>
      </c>
      <c r="Y34" s="42" t="s">
        <v>165</v>
      </c>
      <c r="Z34" s="42"/>
      <c r="AA34" s="42"/>
      <c r="AB34" s="42"/>
      <c r="AG34" s="42" t="s">
        <v>335</v>
      </c>
      <c r="AH34" s="44" t="s">
        <v>284</v>
      </c>
      <c r="AJ34" s="44" t="s">
        <v>284</v>
      </c>
      <c r="AL34" s="44" t="s">
        <v>334</v>
      </c>
      <c r="AN34" s="42" t="s">
        <v>165</v>
      </c>
      <c r="AO34" s="42" t="s">
        <v>165</v>
      </c>
      <c r="AP34" s="42"/>
      <c r="AQ34" s="42"/>
      <c r="AR34" s="42"/>
      <c r="AS34" s="42" t="s">
        <v>165</v>
      </c>
      <c r="AT34" s="42" t="s">
        <v>165</v>
      </c>
      <c r="AV34" s="42" t="s">
        <v>165</v>
      </c>
      <c r="AW34" s="42" t="s">
        <v>165</v>
      </c>
      <c r="AZ34" s="42" t="s">
        <v>165</v>
      </c>
      <c r="BA34" s="42" t="s">
        <v>165</v>
      </c>
      <c r="BB34" s="42"/>
      <c r="BC34" s="42" t="s">
        <v>165</v>
      </c>
      <c r="BD34" s="42"/>
      <c r="BE34" s="42"/>
      <c r="BF34" s="42" t="s">
        <v>165</v>
      </c>
      <c r="BG34" s="42"/>
      <c r="BL34" s="42" t="s">
        <v>165</v>
      </c>
      <c r="BM34" s="42"/>
      <c r="BN34" s="42" t="s">
        <v>165</v>
      </c>
      <c r="BO34" s="42"/>
      <c r="BP34" s="42"/>
      <c r="BQ34" s="42"/>
      <c r="BS34" s="44" t="s">
        <v>165</v>
      </c>
      <c r="BT34" s="44" t="s">
        <v>165</v>
      </c>
      <c r="BU34" s="44" t="s">
        <v>165</v>
      </c>
      <c r="BW34" s="42"/>
      <c r="CA34" s="44" t="s">
        <v>165</v>
      </c>
      <c r="CN34" s="44" t="s">
        <v>165</v>
      </c>
      <c r="CQ34" s="44" t="s">
        <v>165</v>
      </c>
      <c r="CT34" s="44" t="s">
        <v>165</v>
      </c>
    </row>
    <row r="35" spans="1:98">
      <c r="A35" s="44">
        <v>0</v>
      </c>
      <c r="B35" s="42">
        <v>46</v>
      </c>
      <c r="C35" s="65">
        <f>B35/B$35</f>
        <v>1</v>
      </c>
      <c r="D35" s="65" t="s">
        <v>338</v>
      </c>
      <c r="E35" s="67" t="s">
        <v>644</v>
      </c>
      <c r="F35" s="42"/>
      <c r="G35" s="42"/>
      <c r="H35" s="42"/>
      <c r="I35" s="42"/>
      <c r="J35" s="42"/>
      <c r="K35" s="42"/>
      <c r="L35" s="42"/>
      <c r="M35" s="42"/>
      <c r="N35" s="42"/>
      <c r="O35" s="40" t="s">
        <v>518</v>
      </c>
      <c r="P35" s="42" t="s">
        <v>521</v>
      </c>
      <c r="Q35" s="42"/>
      <c r="R35" s="40" t="s">
        <v>604</v>
      </c>
      <c r="S35" s="40" t="s">
        <v>499</v>
      </c>
      <c r="T35" s="42"/>
      <c r="U35" s="42" t="s">
        <v>529</v>
      </c>
      <c r="V35" s="42" t="s">
        <v>530</v>
      </c>
      <c r="W35" s="42"/>
      <c r="X35" s="42" t="s">
        <v>533</v>
      </c>
      <c r="Y35" s="42" t="s">
        <v>534</v>
      </c>
      <c r="Z35" s="42"/>
      <c r="AA35" s="42"/>
      <c r="AB35" s="42"/>
      <c r="AG35" s="44" t="s">
        <v>488</v>
      </c>
      <c r="AH35" s="42" t="s">
        <v>542</v>
      </c>
      <c r="AJ35" s="44" t="s">
        <v>628</v>
      </c>
      <c r="AL35" s="44" t="s">
        <v>729</v>
      </c>
      <c r="AN35" s="44" t="s">
        <v>590</v>
      </c>
      <c r="AO35" s="44" t="s">
        <v>740</v>
      </c>
      <c r="AS35" s="44" t="s">
        <v>15</v>
      </c>
      <c r="AT35" s="44" t="s">
        <v>353</v>
      </c>
      <c r="AV35" s="44" t="s">
        <v>630</v>
      </c>
      <c r="AW35" s="44" t="s">
        <v>487</v>
      </c>
      <c r="AZ35" s="42" t="s">
        <v>551</v>
      </c>
      <c r="BA35" s="40" t="s">
        <v>552</v>
      </c>
      <c r="BB35" s="42"/>
      <c r="BC35" s="44" t="s">
        <v>554</v>
      </c>
      <c r="BE35" s="40" t="s">
        <v>607</v>
      </c>
      <c r="BF35" s="40" t="s">
        <v>606</v>
      </c>
      <c r="BG35" s="40" t="s">
        <v>605</v>
      </c>
      <c r="BL35" s="42" t="s">
        <v>336</v>
      </c>
      <c r="BM35" s="42"/>
      <c r="BN35" s="44" t="s">
        <v>484</v>
      </c>
      <c r="BO35" s="66" t="s">
        <v>483</v>
      </c>
      <c r="BP35" s="66"/>
      <c r="BQ35" s="66"/>
      <c r="BS35" s="44" t="s">
        <v>331</v>
      </c>
      <c r="BT35" s="44" t="s">
        <v>355</v>
      </c>
      <c r="BU35" s="66" t="s">
        <v>764</v>
      </c>
      <c r="BW35" s="42"/>
      <c r="CA35" s="44" t="s">
        <v>608</v>
      </c>
      <c r="CN35" s="44" t="s">
        <v>611</v>
      </c>
      <c r="CQ35" s="44" t="s">
        <v>609</v>
      </c>
      <c r="CT35" s="44" t="s">
        <v>610</v>
      </c>
    </row>
    <row r="36" spans="1:98">
      <c r="F36" s="42"/>
      <c r="G36" s="42"/>
      <c r="H36" s="42"/>
      <c r="I36" s="42"/>
      <c r="J36" s="42"/>
      <c r="K36" s="42"/>
      <c r="L36" s="42"/>
      <c r="M36" s="42"/>
      <c r="N36" s="42"/>
      <c r="O36" s="42" t="s">
        <v>165</v>
      </c>
      <c r="P36" s="42"/>
      <c r="Q36" s="42"/>
      <c r="R36" s="42" t="s">
        <v>335</v>
      </c>
      <c r="S36" s="42" t="s">
        <v>284</v>
      </c>
      <c r="T36" s="42"/>
      <c r="U36" s="42"/>
      <c r="V36" s="42"/>
      <c r="W36" s="42"/>
      <c r="X36" s="42"/>
      <c r="Y36" s="42" t="s">
        <v>284</v>
      </c>
      <c r="Z36" s="42"/>
      <c r="AA36" s="42"/>
      <c r="AB36" s="42"/>
      <c r="AG36" s="44" t="s">
        <v>539</v>
      </c>
      <c r="AH36" s="42" t="s">
        <v>612</v>
      </c>
      <c r="AJ36" s="44" t="s">
        <v>732</v>
      </c>
      <c r="AL36" s="44" t="s">
        <v>738</v>
      </c>
      <c r="AV36" s="44" t="s">
        <v>613</v>
      </c>
      <c r="BA36" s="44" t="s">
        <v>553</v>
      </c>
      <c r="BE36" s="44" t="s">
        <v>284</v>
      </c>
      <c r="BN36" s="40" t="s">
        <v>165</v>
      </c>
      <c r="BO36" s="40" t="s">
        <v>165</v>
      </c>
      <c r="BP36" s="42"/>
      <c r="BQ36" s="42"/>
      <c r="BT36" s="44" t="s">
        <v>165</v>
      </c>
      <c r="BW36" s="42"/>
      <c r="CN36" s="44" t="s">
        <v>486</v>
      </c>
    </row>
    <row r="37" spans="1:98">
      <c r="F37" s="42"/>
      <c r="G37" s="42"/>
      <c r="H37" s="42"/>
      <c r="I37" s="42"/>
      <c r="J37" s="42"/>
      <c r="K37" s="42"/>
      <c r="L37" s="42"/>
      <c r="M37" s="42"/>
      <c r="N37" s="42"/>
      <c r="O37" s="42" t="s">
        <v>165</v>
      </c>
      <c r="P37" s="42"/>
      <c r="Q37" s="42"/>
      <c r="R37" s="42" t="s">
        <v>335</v>
      </c>
      <c r="S37" s="42" t="s">
        <v>284</v>
      </c>
      <c r="T37" s="42"/>
      <c r="U37" s="42"/>
      <c r="V37" s="42"/>
      <c r="W37" s="42"/>
      <c r="X37" s="42"/>
      <c r="Y37" s="42" t="s">
        <v>284</v>
      </c>
      <c r="Z37" s="42"/>
      <c r="AA37" s="42"/>
      <c r="AB37" s="42"/>
      <c r="AG37" s="44" t="s">
        <v>614</v>
      </c>
      <c r="AH37" s="42"/>
      <c r="AL37" s="44" t="s">
        <v>730</v>
      </c>
      <c r="BA37" s="44" t="s">
        <v>553</v>
      </c>
      <c r="BE37" s="44" t="s">
        <v>284</v>
      </c>
      <c r="BN37" s="42" t="s">
        <v>165</v>
      </c>
      <c r="BO37" s="42" t="s">
        <v>165</v>
      </c>
      <c r="BP37" s="42"/>
      <c r="BQ37" s="42"/>
      <c r="BT37" s="44" t="s">
        <v>165</v>
      </c>
      <c r="BW37" s="42"/>
      <c r="CN37" s="44" t="s">
        <v>615</v>
      </c>
    </row>
    <row r="38" spans="1:98">
      <c r="F38" s="42"/>
      <c r="G38" s="42"/>
      <c r="H38" s="42"/>
      <c r="I38" s="42"/>
      <c r="J38" s="42"/>
      <c r="K38" s="42"/>
      <c r="L38" s="42"/>
      <c r="M38" s="42"/>
      <c r="N38" s="42"/>
      <c r="O38" s="42" t="s">
        <v>165</v>
      </c>
      <c r="P38" s="42"/>
      <c r="Q38" s="42"/>
      <c r="R38" s="42" t="s">
        <v>335</v>
      </c>
      <c r="S38" s="42" t="s">
        <v>284</v>
      </c>
      <c r="T38" s="42"/>
      <c r="U38" s="42"/>
      <c r="V38" s="42"/>
      <c r="W38" s="42"/>
      <c r="X38" s="42"/>
      <c r="Y38" s="42" t="s">
        <v>284</v>
      </c>
      <c r="Z38" s="42"/>
      <c r="AA38" s="42"/>
      <c r="AB38" s="42"/>
      <c r="AH38" s="42"/>
      <c r="AL38" s="70" t="s">
        <v>731</v>
      </c>
      <c r="AZ38" s="42"/>
      <c r="BA38" s="42" t="s">
        <v>553</v>
      </c>
      <c r="BB38" s="42"/>
      <c r="BC38" s="42"/>
      <c r="BD38" s="42"/>
      <c r="BE38" s="42" t="s">
        <v>284</v>
      </c>
      <c r="BF38" s="42"/>
      <c r="BN38" s="42" t="s">
        <v>165</v>
      </c>
      <c r="BO38" s="42" t="s">
        <v>165</v>
      </c>
      <c r="BP38" s="42"/>
      <c r="BQ38" s="42"/>
      <c r="BT38" s="32" t="s">
        <v>165</v>
      </c>
      <c r="BW38" s="42"/>
    </row>
    <row r="39" spans="1:98">
      <c r="D39" s="44" t="s">
        <v>555</v>
      </c>
      <c r="F39" s="42"/>
      <c r="G39" s="42"/>
      <c r="H39" s="42"/>
      <c r="I39" s="42"/>
      <c r="J39" s="42"/>
      <c r="K39" s="42"/>
      <c r="L39" s="42"/>
      <c r="M39" s="42"/>
      <c r="N39" s="42"/>
      <c r="O39" s="42" t="s">
        <v>522</v>
      </c>
      <c r="P39" s="42"/>
      <c r="Q39" s="42"/>
      <c r="R39" s="42" t="s">
        <v>525</v>
      </c>
      <c r="S39" s="42" t="s">
        <v>492</v>
      </c>
      <c r="T39" s="42"/>
      <c r="U39" s="42"/>
      <c r="V39" s="42"/>
      <c r="W39" s="42"/>
      <c r="X39" s="42"/>
      <c r="Y39" s="42" t="s">
        <v>492</v>
      </c>
      <c r="Z39" s="42"/>
      <c r="AA39" s="42"/>
      <c r="AB39" s="42"/>
      <c r="AH39" s="42"/>
      <c r="AZ39" s="42"/>
      <c r="BA39" s="42" t="s">
        <v>616</v>
      </c>
      <c r="BB39" s="42"/>
      <c r="BC39" s="42"/>
      <c r="BD39" s="42"/>
      <c r="BE39" s="42" t="s">
        <v>617</v>
      </c>
      <c r="BF39" s="42"/>
      <c r="BN39" s="44" t="s">
        <v>353</v>
      </c>
      <c r="BO39" s="44" t="s">
        <v>354</v>
      </c>
      <c r="BT39" s="32" t="s">
        <v>356</v>
      </c>
    </row>
    <row r="40" spans="1:98">
      <c r="K40" s="42"/>
      <c r="L40" s="42"/>
      <c r="M40" s="42"/>
      <c r="N40" s="42"/>
      <c r="O40" s="42"/>
      <c r="P40" s="42"/>
      <c r="Q40" s="42"/>
      <c r="R40" s="42" t="s">
        <v>526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Z40" s="42"/>
      <c r="BA40" s="42" t="s">
        <v>353</v>
      </c>
      <c r="BB40" s="42"/>
      <c r="BC40" s="42"/>
      <c r="BD40" s="42"/>
      <c r="BE40" s="42" t="s">
        <v>618</v>
      </c>
      <c r="BF40" s="42"/>
    </row>
    <row r="41" spans="1:98">
      <c r="K41" s="42"/>
      <c r="L41" s="42"/>
      <c r="M41" s="42"/>
      <c r="N41" s="42"/>
      <c r="O41" s="42"/>
      <c r="P41" s="42"/>
      <c r="Q41" s="42"/>
      <c r="R41" s="42" t="s">
        <v>527</v>
      </c>
      <c r="S41" s="42"/>
      <c r="T41" s="42"/>
      <c r="U41" s="42"/>
      <c r="V41" s="42"/>
      <c r="W41" s="42"/>
      <c r="X41" s="42"/>
      <c r="Y41" s="42"/>
      <c r="Z41" s="42"/>
      <c r="AA41" s="42"/>
      <c r="AZ41" s="42"/>
      <c r="BA41" s="42" t="s">
        <v>727</v>
      </c>
      <c r="BB41" s="42"/>
      <c r="BC41" s="42"/>
      <c r="BD41" s="42"/>
      <c r="BE41" s="42"/>
      <c r="BF41" s="42"/>
      <c r="BG41" s="42"/>
    </row>
    <row r="42" spans="1:98"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Z42" s="42"/>
      <c r="BA42" s="42"/>
      <c r="BB42" s="42"/>
      <c r="BC42" s="42"/>
      <c r="BD42" s="42"/>
      <c r="BE42" s="42"/>
      <c r="BF42" s="42"/>
      <c r="BG42" s="42"/>
    </row>
    <row r="43" spans="1:98"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98"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BI44" s="42"/>
    </row>
    <row r="45" spans="1:98"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BI45" s="42"/>
    </row>
    <row r="46" spans="1:98"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BI46" s="42"/>
    </row>
    <row r="47" spans="1:98"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BI47" s="42"/>
    </row>
    <row r="48" spans="1:98">
      <c r="BI48" s="42"/>
    </row>
  </sheetData>
  <phoneticPr fontId="9" type="noConversion"/>
  <pageMargins left="0.75" right="0.75" top="1" bottom="1" header="0.5" footer="0.5"/>
  <pageSetup fitToWidth="10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S62"/>
  <sheetViews>
    <sheetView workbookViewId="0">
      <selection activeCell="K29" sqref="K29"/>
    </sheetView>
  </sheetViews>
  <sheetFormatPr baseColWidth="10" defaultRowHeight="12" x14ac:dyDescent="0"/>
  <cols>
    <col min="1" max="2" width="10.83203125" style="44"/>
    <col min="3" max="3" width="12.1640625" style="44" bestFit="1" customWidth="1"/>
    <col min="4" max="4" width="15.1640625" style="44" bestFit="1" customWidth="1"/>
    <col min="5" max="5" width="7.5" style="44" customWidth="1"/>
    <col min="6" max="6" width="24.6640625" style="44" bestFit="1" customWidth="1"/>
    <col min="7" max="7" width="3.1640625" style="44" customWidth="1"/>
    <col min="8" max="8" width="12.83203125" style="44" bestFit="1" customWidth="1"/>
    <col min="9" max="9" width="7.1640625" style="44" bestFit="1" customWidth="1"/>
    <col min="10" max="10" width="3.1640625" style="44" customWidth="1"/>
    <col min="11" max="11" width="12" style="44" bestFit="1" customWidth="1"/>
    <col min="12" max="12" width="16.83203125" style="44" bestFit="1" customWidth="1"/>
    <col min="13" max="13" width="12.33203125" style="44" bestFit="1" customWidth="1"/>
    <col min="14" max="14" width="19.5" style="44" bestFit="1" customWidth="1"/>
    <col min="15" max="15" width="3.1640625" style="44" customWidth="1"/>
    <col min="16" max="16" width="15.1640625" style="44" bestFit="1" customWidth="1"/>
    <col min="17" max="17" width="4.83203125" style="44" customWidth="1"/>
    <col min="18" max="18" width="15.1640625" style="44" customWidth="1"/>
    <col min="19" max="19" width="4.1640625" style="44" customWidth="1"/>
    <col min="20" max="21" width="15.1640625" style="44" customWidth="1"/>
    <col min="22" max="22" width="12.33203125" style="44" customWidth="1"/>
    <col min="23" max="23" width="3.1640625" style="44" customWidth="1"/>
    <col min="24" max="24" width="22" style="44" bestFit="1" customWidth="1"/>
    <col min="25" max="25" width="19.5" style="44" bestFit="1" customWidth="1"/>
    <col min="26" max="27" width="6.5" style="44" bestFit="1" customWidth="1"/>
    <col min="28" max="28" width="11.1640625" style="44" customWidth="1"/>
    <col min="29" max="29" width="11.83203125" style="44" bestFit="1" customWidth="1"/>
    <col min="30" max="30" width="4.5" style="44" customWidth="1"/>
    <col min="31" max="31" width="13.6640625" style="44" bestFit="1" customWidth="1"/>
    <col min="32" max="32" width="12" style="44" customWidth="1"/>
    <col min="33" max="33" width="2.83203125" style="44" customWidth="1"/>
    <col min="34" max="34" width="15.5" style="44" bestFit="1" customWidth="1"/>
    <col min="35" max="35" width="3.83203125" style="44" customWidth="1"/>
    <col min="36" max="36" width="16.83203125" style="44" bestFit="1" customWidth="1"/>
    <col min="37" max="37" width="14.33203125" style="44" bestFit="1" customWidth="1"/>
    <col min="38" max="38" width="18" style="44" bestFit="1" customWidth="1"/>
    <col min="39" max="39" width="26.83203125" style="44" customWidth="1"/>
    <col min="40" max="40" width="11" style="44" bestFit="1" customWidth="1"/>
    <col min="41" max="42" width="11.1640625" style="44" customWidth="1"/>
    <col min="43" max="43" width="12" style="44" bestFit="1" customWidth="1"/>
    <col min="44" max="44" width="13.83203125" style="44" bestFit="1" customWidth="1"/>
    <col min="45" max="45" width="12.5" bestFit="1" customWidth="1"/>
    <col min="46" max="46" width="16.83203125" bestFit="1" customWidth="1"/>
    <col min="47" max="47" width="11" bestFit="1" customWidth="1"/>
  </cols>
  <sheetData>
    <row r="1" spans="1:44">
      <c r="A1" s="44" t="s">
        <v>337</v>
      </c>
      <c r="B1" s="42" t="s">
        <v>260</v>
      </c>
      <c r="C1" s="65" t="s">
        <v>341</v>
      </c>
    </row>
    <row r="3" spans="1:44">
      <c r="A3" s="44">
        <v>-5</v>
      </c>
      <c r="B3" s="42">
        <f>IF(A3,INT(46/(2^ABS(A3))),"")</f>
        <v>1</v>
      </c>
      <c r="C3" s="68">
        <f>B3/B$35</f>
        <v>2.1739130434782608E-2</v>
      </c>
      <c r="D3" s="65" t="s">
        <v>482</v>
      </c>
    </row>
    <row r="4" spans="1:44">
      <c r="C4" s="69"/>
      <c r="D4" s="65"/>
    </row>
    <row r="5" spans="1:44">
      <c r="B5" s="42" t="str">
        <f t="shared" ref="B5:B34" si="0">IF(A5,INT(46/(2^ABS(A5))),"")</f>
        <v/>
      </c>
      <c r="C5" s="69"/>
    </row>
    <row r="6" spans="1:44">
      <c r="B6" s="42"/>
      <c r="C6" s="69"/>
    </row>
    <row r="7" spans="1:44">
      <c r="B7" s="42"/>
      <c r="C7" s="69"/>
    </row>
    <row r="8" spans="1:44">
      <c r="A8" s="44">
        <v>-4</v>
      </c>
      <c r="B8" s="42">
        <f>IF(A8,INT(46/(2^ABS(A8))),"")</f>
        <v>2</v>
      </c>
      <c r="C8" s="68">
        <f>B8/B$35</f>
        <v>4.3478260869565216E-2</v>
      </c>
      <c r="D8" s="65" t="s">
        <v>340</v>
      </c>
      <c r="E8" s="65"/>
    </row>
    <row r="9" spans="1:44">
      <c r="B9" s="42" t="str">
        <f t="shared" si="0"/>
        <v/>
      </c>
    </row>
    <row r="11" spans="1:44">
      <c r="B11" s="42" t="str">
        <f t="shared" si="0"/>
        <v/>
      </c>
      <c r="F11" s="42" t="s">
        <v>560</v>
      </c>
    </row>
    <row r="12" spans="1:44">
      <c r="B12" s="42" t="str">
        <f t="shared" si="0"/>
        <v/>
      </c>
      <c r="F12" s="42" t="s">
        <v>327</v>
      </c>
    </row>
    <row r="13" spans="1:44">
      <c r="B13" s="42" t="str">
        <f t="shared" si="0"/>
        <v/>
      </c>
      <c r="F13" s="42" t="s">
        <v>328</v>
      </c>
    </row>
    <row r="14" spans="1:44">
      <c r="B14" s="42" t="str">
        <f t="shared" si="0"/>
        <v/>
      </c>
      <c r="F14" s="44" t="s">
        <v>329</v>
      </c>
    </row>
    <row r="15" spans="1:44">
      <c r="A15" s="44">
        <v>-3</v>
      </c>
      <c r="B15" s="42">
        <f t="shared" si="0"/>
        <v>5</v>
      </c>
      <c r="C15" s="65">
        <f>B15/B$35</f>
        <v>0.10869565217391304</v>
      </c>
      <c r="D15" s="65" t="s">
        <v>339</v>
      </c>
      <c r="E15" s="65"/>
      <c r="F15" s="42" t="s">
        <v>767</v>
      </c>
      <c r="AR15" s="72" t="s">
        <v>471</v>
      </c>
    </row>
    <row r="16" spans="1:44">
      <c r="B16" s="42" t="str">
        <f t="shared" si="0"/>
        <v/>
      </c>
      <c r="F16" s="42" t="s">
        <v>165</v>
      </c>
      <c r="AR16" s="42" t="s">
        <v>165</v>
      </c>
    </row>
    <row r="17" spans="1:45">
      <c r="B17" s="42" t="str">
        <f t="shared" si="0"/>
        <v/>
      </c>
      <c r="F17" s="40">
        <v>3</v>
      </c>
      <c r="G17" s="43"/>
      <c r="H17" s="43">
        <v>2</v>
      </c>
      <c r="I17" s="43"/>
      <c r="J17" s="43"/>
      <c r="K17" s="43">
        <v>6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>
        <v>5</v>
      </c>
      <c r="Y17" s="43"/>
      <c r="Z17" s="43"/>
      <c r="AA17" s="43"/>
      <c r="AB17" s="43"/>
      <c r="AC17" s="43"/>
      <c r="AD17" s="43"/>
      <c r="AE17" s="43">
        <v>1</v>
      </c>
      <c r="AF17" s="43"/>
      <c r="AG17" s="43"/>
      <c r="AH17" s="43"/>
      <c r="AI17" s="43"/>
      <c r="AJ17" s="43"/>
      <c r="AK17" s="43"/>
      <c r="AL17" s="43">
        <v>4</v>
      </c>
      <c r="AM17" s="43"/>
      <c r="AN17" s="43"/>
      <c r="AO17" s="43"/>
      <c r="AP17" s="43"/>
      <c r="AQ17" s="43"/>
      <c r="AR17" s="40" t="s">
        <v>165</v>
      </c>
      <c r="AS17" s="43">
        <v>7</v>
      </c>
    </row>
    <row r="18" spans="1:45">
      <c r="B18" s="42" t="str">
        <f t="shared" si="0"/>
        <v/>
      </c>
      <c r="F18" s="42" t="s">
        <v>165</v>
      </c>
      <c r="H18" s="42" t="s">
        <v>165</v>
      </c>
      <c r="K18" s="42" t="s">
        <v>165</v>
      </c>
      <c r="X18" s="42" t="s">
        <v>165</v>
      </c>
      <c r="Y18" s="42"/>
      <c r="Z18" s="42"/>
      <c r="AA18" s="42"/>
      <c r="AB18" s="42"/>
      <c r="AE18" s="42" t="s">
        <v>165</v>
      </c>
      <c r="AF18" s="42"/>
      <c r="AG18" s="42"/>
      <c r="AH18" s="42"/>
      <c r="AL18" s="42" t="s">
        <v>165</v>
      </c>
      <c r="AM18" s="42"/>
      <c r="AS18" s="42" t="s">
        <v>165</v>
      </c>
    </row>
    <row r="19" spans="1:45">
      <c r="B19" s="42" t="str">
        <f t="shared" si="0"/>
        <v/>
      </c>
      <c r="F19" s="42" t="s">
        <v>165</v>
      </c>
      <c r="H19" s="42" t="s">
        <v>165</v>
      </c>
      <c r="K19" s="42" t="s">
        <v>165</v>
      </c>
      <c r="X19" s="42" t="s">
        <v>165</v>
      </c>
      <c r="Y19" s="42"/>
      <c r="Z19" s="42"/>
      <c r="AA19" s="42"/>
      <c r="AB19" s="42"/>
      <c r="AE19" s="42" t="s">
        <v>165</v>
      </c>
      <c r="AF19" s="42"/>
      <c r="AG19" s="42"/>
      <c r="AH19" s="42"/>
      <c r="AL19" s="42" t="s">
        <v>165</v>
      </c>
      <c r="AM19" s="42"/>
      <c r="AS19" s="42" t="s">
        <v>165</v>
      </c>
    </row>
    <row r="20" spans="1:45">
      <c r="B20" s="42" t="str">
        <f t="shared" si="0"/>
        <v/>
      </c>
      <c r="F20" s="42" t="s">
        <v>165</v>
      </c>
      <c r="H20" s="42" t="s">
        <v>165</v>
      </c>
      <c r="K20" s="42" t="s">
        <v>165</v>
      </c>
      <c r="X20" s="42" t="s">
        <v>165</v>
      </c>
      <c r="Y20" s="42"/>
      <c r="Z20" s="42"/>
      <c r="AA20" s="42"/>
      <c r="AB20" s="42"/>
      <c r="AE20" s="42" t="s">
        <v>165</v>
      </c>
      <c r="AF20" s="42"/>
      <c r="AG20" s="42"/>
      <c r="AH20" s="42"/>
      <c r="AL20" s="42" t="s">
        <v>165</v>
      </c>
      <c r="AM20" s="42"/>
      <c r="AS20" s="42" t="s">
        <v>165</v>
      </c>
    </row>
    <row r="21" spans="1:45">
      <c r="A21" s="44">
        <v>-2</v>
      </c>
      <c r="B21" s="42">
        <f t="shared" si="0"/>
        <v>11</v>
      </c>
      <c r="C21" s="65">
        <f>B21/B$35</f>
        <v>0.2391304347826087</v>
      </c>
      <c r="D21" s="65" t="s">
        <v>226</v>
      </c>
      <c r="E21" s="65"/>
      <c r="F21" s="95" t="s">
        <v>322</v>
      </c>
      <c r="H21" s="95" t="s">
        <v>762</v>
      </c>
      <c r="I21" s="42" t="s">
        <v>585</v>
      </c>
      <c r="K21" s="95" t="s">
        <v>773</v>
      </c>
      <c r="M21" s="44" t="s">
        <v>772</v>
      </c>
      <c r="X21" s="95" t="s">
        <v>779</v>
      </c>
      <c r="AC21" s="44" t="s">
        <v>652</v>
      </c>
      <c r="AE21" s="95" t="s">
        <v>746</v>
      </c>
      <c r="AJ21" s="44" t="s">
        <v>751</v>
      </c>
      <c r="AL21" s="95" t="s">
        <v>768</v>
      </c>
      <c r="AN21" s="44" t="s">
        <v>444</v>
      </c>
      <c r="AS21" s="95" t="s">
        <v>791</v>
      </c>
    </row>
    <row r="22" spans="1:45">
      <c r="B22" s="42" t="str">
        <f t="shared" si="0"/>
        <v/>
      </c>
      <c r="F22" s="42" t="s">
        <v>165</v>
      </c>
      <c r="H22" s="42" t="s">
        <v>165</v>
      </c>
      <c r="I22" s="42" t="s">
        <v>165</v>
      </c>
      <c r="K22" s="42" t="s">
        <v>165</v>
      </c>
      <c r="M22" s="42" t="s">
        <v>165</v>
      </c>
      <c r="N22" s="42"/>
      <c r="P22" s="42"/>
      <c r="Q22" s="42"/>
      <c r="R22" s="42"/>
      <c r="S22" s="42"/>
      <c r="T22" s="42"/>
      <c r="U22" s="42"/>
      <c r="V22" s="42"/>
      <c r="X22" s="42" t="s">
        <v>165</v>
      </c>
      <c r="Y22" s="42"/>
      <c r="Z22" s="42"/>
      <c r="AA22" s="42"/>
      <c r="AB22" s="42"/>
      <c r="AC22" s="42" t="s">
        <v>165</v>
      </c>
      <c r="AE22" s="42" t="s">
        <v>165</v>
      </c>
      <c r="AF22" s="42"/>
      <c r="AG22" s="42"/>
      <c r="AH22" s="42"/>
      <c r="AJ22" s="42" t="s">
        <v>165</v>
      </c>
      <c r="AL22" s="42" t="s">
        <v>165</v>
      </c>
      <c r="AM22" s="42"/>
      <c r="AN22" s="42" t="s">
        <v>165</v>
      </c>
      <c r="AO22" s="42"/>
      <c r="AP22" s="42"/>
      <c r="AQ22" s="42"/>
      <c r="AR22" s="42"/>
    </row>
    <row r="23" spans="1:45">
      <c r="B23" s="42" t="str">
        <f t="shared" si="0"/>
        <v/>
      </c>
      <c r="F23" s="42" t="s">
        <v>165</v>
      </c>
      <c r="H23" s="42" t="s">
        <v>165</v>
      </c>
      <c r="I23" s="42" t="s">
        <v>165</v>
      </c>
      <c r="K23" s="42" t="s">
        <v>165</v>
      </c>
      <c r="M23" s="42" t="s">
        <v>165</v>
      </c>
      <c r="N23" s="42"/>
      <c r="P23" s="42"/>
      <c r="Q23" s="42"/>
      <c r="R23" s="42"/>
      <c r="S23" s="42"/>
      <c r="T23" s="42"/>
      <c r="U23" s="42"/>
      <c r="V23" s="42"/>
      <c r="X23" s="42" t="s">
        <v>165</v>
      </c>
      <c r="Y23" s="42"/>
      <c r="Z23" s="42"/>
      <c r="AA23" s="42"/>
      <c r="AB23" s="42"/>
      <c r="AC23" s="42" t="s">
        <v>165</v>
      </c>
      <c r="AE23" s="42" t="s">
        <v>165</v>
      </c>
      <c r="AF23" s="42"/>
      <c r="AG23" s="42"/>
      <c r="AH23" s="42"/>
      <c r="AJ23" s="42" t="s">
        <v>165</v>
      </c>
      <c r="AL23" s="42" t="s">
        <v>165</v>
      </c>
      <c r="AM23" s="42"/>
      <c r="AN23" s="42" t="s">
        <v>165</v>
      </c>
      <c r="AO23" s="42"/>
      <c r="AP23" s="42"/>
      <c r="AQ23" s="42"/>
      <c r="AR23" s="42"/>
    </row>
    <row r="24" spans="1:45">
      <c r="B24" s="42" t="str">
        <f t="shared" si="0"/>
        <v/>
      </c>
      <c r="F24" s="40" t="s">
        <v>165</v>
      </c>
      <c r="H24" s="40" t="s">
        <v>165</v>
      </c>
      <c r="I24" s="40" t="s">
        <v>165</v>
      </c>
      <c r="K24" s="40" t="s">
        <v>165</v>
      </c>
      <c r="L24" s="43"/>
      <c r="M24" s="40" t="s">
        <v>165</v>
      </c>
      <c r="N24" s="40"/>
      <c r="O24" s="43"/>
      <c r="P24" s="40"/>
      <c r="Q24" s="40"/>
      <c r="R24" s="40"/>
      <c r="S24" s="43"/>
      <c r="T24" s="40"/>
      <c r="U24" s="42"/>
      <c r="V24" s="42"/>
      <c r="X24" s="40" t="s">
        <v>165</v>
      </c>
      <c r="Y24" s="40"/>
      <c r="Z24" s="40"/>
      <c r="AA24" s="40"/>
      <c r="AB24" s="40"/>
      <c r="AC24" s="40" t="s">
        <v>165</v>
      </c>
      <c r="AE24" s="40" t="s">
        <v>165</v>
      </c>
      <c r="AF24" s="40"/>
      <c r="AG24" s="40"/>
      <c r="AH24" s="40"/>
      <c r="AI24" s="43"/>
      <c r="AJ24" s="40" t="s">
        <v>165</v>
      </c>
      <c r="AL24" s="40" t="s">
        <v>165</v>
      </c>
      <c r="AM24" s="40"/>
      <c r="AN24" s="40" t="s">
        <v>165</v>
      </c>
      <c r="AO24" s="42"/>
      <c r="AP24" s="42"/>
      <c r="AQ24" s="42"/>
      <c r="AR24" s="42"/>
    </row>
    <row r="25" spans="1:45">
      <c r="B25" s="42" t="str">
        <f t="shared" si="0"/>
        <v/>
      </c>
      <c r="F25" s="42" t="s">
        <v>165</v>
      </c>
      <c r="H25" s="42" t="s">
        <v>165</v>
      </c>
      <c r="K25" s="42" t="s">
        <v>165</v>
      </c>
      <c r="L25" s="42" t="s">
        <v>165</v>
      </c>
      <c r="M25" s="42"/>
      <c r="N25" s="42" t="s">
        <v>165</v>
      </c>
      <c r="P25" s="42"/>
      <c r="Q25" s="42"/>
      <c r="R25" s="97" t="s">
        <v>165</v>
      </c>
      <c r="T25" s="97" t="s">
        <v>165</v>
      </c>
      <c r="U25" s="42"/>
      <c r="V25" s="42"/>
      <c r="X25" s="42" t="s">
        <v>165</v>
      </c>
      <c r="Y25" s="42"/>
      <c r="Z25" s="42" t="s">
        <v>165</v>
      </c>
      <c r="AA25" s="42" t="s">
        <v>165</v>
      </c>
      <c r="AB25" s="42"/>
      <c r="AE25" s="42" t="s">
        <v>165</v>
      </c>
      <c r="AF25" s="42"/>
      <c r="AG25" s="42"/>
      <c r="AH25" s="42"/>
      <c r="AJ25" s="42" t="s">
        <v>165</v>
      </c>
      <c r="AL25" s="42" t="s">
        <v>165</v>
      </c>
      <c r="AM25" s="42" t="s">
        <v>165</v>
      </c>
      <c r="AN25" s="42" t="s">
        <v>165</v>
      </c>
      <c r="AO25" s="42"/>
      <c r="AP25" s="42"/>
      <c r="AQ25" s="42"/>
      <c r="AR25" s="42"/>
    </row>
    <row r="26" spans="1:45">
      <c r="B26" s="42" t="str">
        <f t="shared" si="0"/>
        <v/>
      </c>
      <c r="F26" s="42" t="s">
        <v>165</v>
      </c>
      <c r="H26" s="42" t="s">
        <v>165</v>
      </c>
      <c r="K26" s="42" t="s">
        <v>165</v>
      </c>
      <c r="L26" s="42" t="s">
        <v>165</v>
      </c>
      <c r="M26" s="42"/>
      <c r="N26" s="42" t="s">
        <v>165</v>
      </c>
      <c r="P26" s="42"/>
      <c r="Q26" s="42"/>
      <c r="R26" s="97" t="s">
        <v>165</v>
      </c>
      <c r="T26" s="97" t="s">
        <v>165</v>
      </c>
      <c r="U26" s="42"/>
      <c r="V26" s="42"/>
      <c r="X26" s="42" t="s">
        <v>165</v>
      </c>
      <c r="Y26" s="42"/>
      <c r="Z26" s="42" t="s">
        <v>165</v>
      </c>
      <c r="AA26" s="42" t="s">
        <v>165</v>
      </c>
      <c r="AB26" s="42"/>
      <c r="AE26" s="42" t="s">
        <v>165</v>
      </c>
      <c r="AF26" s="42"/>
      <c r="AG26" s="42"/>
      <c r="AH26" s="42"/>
      <c r="AJ26" s="42" t="s">
        <v>165</v>
      </c>
      <c r="AL26" s="42" t="s">
        <v>165</v>
      </c>
      <c r="AM26" s="42" t="s">
        <v>165</v>
      </c>
      <c r="AN26" s="42" t="s">
        <v>165</v>
      </c>
      <c r="AO26" s="42"/>
      <c r="AP26" s="42"/>
      <c r="AQ26" s="42"/>
      <c r="AR26" s="42"/>
    </row>
    <row r="27" spans="1:45">
      <c r="B27" s="42" t="str">
        <f t="shared" si="0"/>
        <v/>
      </c>
      <c r="F27" s="42" t="s">
        <v>165</v>
      </c>
      <c r="H27" s="42" t="s">
        <v>165</v>
      </c>
      <c r="K27" s="42" t="s">
        <v>165</v>
      </c>
      <c r="L27" s="42" t="s">
        <v>165</v>
      </c>
      <c r="M27" s="42"/>
      <c r="N27" s="42" t="s">
        <v>165</v>
      </c>
      <c r="P27" s="42"/>
      <c r="Q27" s="42"/>
      <c r="R27" s="97" t="s">
        <v>165</v>
      </c>
      <c r="T27" s="97" t="s">
        <v>165</v>
      </c>
      <c r="U27" s="42"/>
      <c r="V27" s="42"/>
      <c r="X27" s="42" t="s">
        <v>165</v>
      </c>
      <c r="Y27" s="42"/>
      <c r="Z27" s="42" t="s">
        <v>165</v>
      </c>
      <c r="AA27" s="42" t="s">
        <v>165</v>
      </c>
      <c r="AB27" s="42"/>
      <c r="AE27" s="42" t="s">
        <v>165</v>
      </c>
      <c r="AF27" s="42"/>
      <c r="AG27" s="42"/>
      <c r="AH27" s="42"/>
      <c r="AJ27" s="42" t="s">
        <v>165</v>
      </c>
      <c r="AL27" s="42" t="s">
        <v>165</v>
      </c>
      <c r="AM27" s="42" t="s">
        <v>165</v>
      </c>
      <c r="AN27" s="42" t="s">
        <v>165</v>
      </c>
      <c r="AO27" s="42"/>
      <c r="AP27" s="42"/>
      <c r="AQ27" s="42"/>
      <c r="AR27" s="42"/>
    </row>
    <row r="28" spans="1:45">
      <c r="A28" s="44">
        <v>-1</v>
      </c>
      <c r="B28" s="42">
        <f t="shared" si="0"/>
        <v>23</v>
      </c>
      <c r="C28" s="65">
        <f>B28/B$35</f>
        <v>0.5</v>
      </c>
      <c r="D28" s="65" t="s">
        <v>129</v>
      </c>
      <c r="E28" s="65"/>
      <c r="F28" s="64" t="s">
        <v>647</v>
      </c>
      <c r="H28" s="44" t="s">
        <v>590</v>
      </c>
      <c r="K28" s="42" t="s">
        <v>633</v>
      </c>
      <c r="L28" s="42" t="s">
        <v>771</v>
      </c>
      <c r="M28" s="42"/>
      <c r="N28" s="40" t="s">
        <v>634</v>
      </c>
      <c r="O28" s="43"/>
      <c r="P28" s="40" t="s">
        <v>785</v>
      </c>
      <c r="Q28" s="42"/>
      <c r="R28" s="98" t="s">
        <v>787</v>
      </c>
      <c r="T28" s="98" t="s">
        <v>789</v>
      </c>
      <c r="U28" s="42"/>
      <c r="V28" s="42"/>
      <c r="X28" s="43" t="s">
        <v>745</v>
      </c>
      <c r="Y28" s="43" t="s">
        <v>780</v>
      </c>
      <c r="Z28" s="44" t="s">
        <v>783</v>
      </c>
      <c r="AA28" s="44" t="s">
        <v>784</v>
      </c>
      <c r="AC28" s="44" t="s">
        <v>653</v>
      </c>
      <c r="AE28" s="40" t="s">
        <v>759</v>
      </c>
      <c r="AF28" s="40" t="s">
        <v>760</v>
      </c>
      <c r="AG28" s="42"/>
      <c r="AH28" s="42"/>
      <c r="AJ28" s="42" t="s">
        <v>752</v>
      </c>
      <c r="AL28" s="42" t="s">
        <v>636</v>
      </c>
      <c r="AM28" s="40" t="s">
        <v>769</v>
      </c>
      <c r="AN28" s="42" t="s">
        <v>639</v>
      </c>
      <c r="AQ28" s="42" t="s">
        <v>778</v>
      </c>
      <c r="AR28" s="42" t="s">
        <v>638</v>
      </c>
    </row>
    <row r="29" spans="1:45">
      <c r="B29" s="42" t="str">
        <f t="shared" si="0"/>
        <v/>
      </c>
      <c r="F29" s="64" t="s">
        <v>648</v>
      </c>
      <c r="H29" s="44" t="s">
        <v>763</v>
      </c>
      <c r="L29" s="42" t="s">
        <v>632</v>
      </c>
      <c r="M29" s="42"/>
      <c r="N29" s="42" t="s">
        <v>165</v>
      </c>
      <c r="P29" s="42" t="s">
        <v>165</v>
      </c>
      <c r="Q29" s="42"/>
      <c r="R29" s="97" t="s">
        <v>165</v>
      </c>
      <c r="T29" s="97" t="s">
        <v>165</v>
      </c>
      <c r="U29" s="42"/>
      <c r="V29" s="42"/>
      <c r="X29" s="42" t="s">
        <v>165</v>
      </c>
      <c r="Y29" s="6" t="s">
        <v>165</v>
      </c>
      <c r="Z29" s="6"/>
      <c r="AA29" s="6"/>
      <c r="AB29" s="42"/>
      <c r="AC29" s="42" t="s">
        <v>165</v>
      </c>
      <c r="AE29" s="42" t="s">
        <v>165</v>
      </c>
      <c r="AF29" s="42"/>
      <c r="AG29" s="42"/>
      <c r="AH29" s="42"/>
      <c r="AJ29" s="42" t="s">
        <v>165</v>
      </c>
      <c r="AM29" s="42" t="s">
        <v>165</v>
      </c>
      <c r="AN29" s="42" t="s">
        <v>165</v>
      </c>
      <c r="AQ29" s="42" t="s">
        <v>670</v>
      </c>
      <c r="AR29" s="42" t="s">
        <v>165</v>
      </c>
    </row>
    <row r="30" spans="1:45">
      <c r="B30" s="42" t="str">
        <f t="shared" si="0"/>
        <v/>
      </c>
      <c r="F30" s="64" t="s">
        <v>649</v>
      </c>
      <c r="L30" s="42" t="s">
        <v>165</v>
      </c>
      <c r="M30" s="42"/>
      <c r="N30" s="44" t="s">
        <v>165</v>
      </c>
      <c r="P30" s="44" t="s">
        <v>165</v>
      </c>
      <c r="R30" s="99" t="s">
        <v>165</v>
      </c>
      <c r="T30" s="99" t="s">
        <v>165</v>
      </c>
      <c r="V30" s="42"/>
      <c r="X30" s="44" t="s">
        <v>165</v>
      </c>
      <c r="Y30" s="6" t="s">
        <v>165</v>
      </c>
      <c r="Z30" s="6"/>
      <c r="AA30" s="6"/>
      <c r="AB30" s="42"/>
      <c r="AC30" s="42" t="s">
        <v>165</v>
      </c>
      <c r="AE30" s="42" t="s">
        <v>165</v>
      </c>
      <c r="AF30" s="42"/>
      <c r="AG30" s="42"/>
      <c r="AH30" s="42"/>
      <c r="AJ30" s="42" t="s">
        <v>165</v>
      </c>
      <c r="AM30" s="42" t="s">
        <v>165</v>
      </c>
      <c r="AN30" s="42" t="s">
        <v>165</v>
      </c>
      <c r="AQ30" s="42" t="s">
        <v>165</v>
      </c>
      <c r="AR30" s="42" t="s">
        <v>165</v>
      </c>
    </row>
    <row r="31" spans="1:45">
      <c r="B31" s="42" t="str">
        <f t="shared" si="0"/>
        <v/>
      </c>
      <c r="L31" s="42" t="s">
        <v>165</v>
      </c>
      <c r="M31" s="42"/>
      <c r="N31" s="44" t="s">
        <v>165</v>
      </c>
      <c r="P31" s="44" t="s">
        <v>165</v>
      </c>
      <c r="R31" s="99" t="s">
        <v>165</v>
      </c>
      <c r="T31" s="99" t="s">
        <v>165</v>
      </c>
      <c r="V31" s="42"/>
      <c r="X31" s="44" t="s">
        <v>165</v>
      </c>
      <c r="Y31" s="6" t="s">
        <v>165</v>
      </c>
      <c r="Z31" s="6"/>
      <c r="AA31" s="6"/>
      <c r="AB31" s="42"/>
      <c r="AC31" s="40" t="s">
        <v>165</v>
      </c>
      <c r="AE31" s="40" t="s">
        <v>165</v>
      </c>
      <c r="AF31" s="40"/>
      <c r="AG31" s="40"/>
      <c r="AH31" s="40"/>
      <c r="AJ31" s="44" t="s">
        <v>754</v>
      </c>
      <c r="AM31" s="42" t="s">
        <v>654</v>
      </c>
      <c r="AN31" s="40" t="s">
        <v>165</v>
      </c>
      <c r="AO31" s="43"/>
      <c r="AP31" s="43"/>
      <c r="AQ31" s="40" t="s">
        <v>165</v>
      </c>
      <c r="AR31" s="40" t="s">
        <v>165</v>
      </c>
    </row>
    <row r="32" spans="1:45">
      <c r="B32" s="42" t="str">
        <f t="shared" si="0"/>
        <v/>
      </c>
      <c r="L32" s="42" t="s">
        <v>165</v>
      </c>
      <c r="M32" s="42"/>
      <c r="N32" s="44" t="s">
        <v>786</v>
      </c>
      <c r="P32" s="44" t="s">
        <v>510</v>
      </c>
      <c r="R32" s="99" t="s">
        <v>788</v>
      </c>
      <c r="T32" s="99" t="s">
        <v>510</v>
      </c>
      <c r="V32" s="42"/>
      <c r="X32" s="44" t="s">
        <v>782</v>
      </c>
      <c r="Y32" s="6" t="s">
        <v>781</v>
      </c>
      <c r="Z32" s="6"/>
      <c r="AA32" s="6"/>
      <c r="AB32" s="42"/>
      <c r="AC32" s="42" t="s">
        <v>165</v>
      </c>
      <c r="AE32" s="42" t="s">
        <v>165</v>
      </c>
      <c r="AF32" s="42"/>
      <c r="AG32" s="42"/>
      <c r="AH32" s="42" t="s">
        <v>165</v>
      </c>
      <c r="AJ32" s="44" t="s">
        <v>635</v>
      </c>
      <c r="AM32" s="42" t="s">
        <v>770</v>
      </c>
      <c r="AN32" s="42" t="s">
        <v>165</v>
      </c>
      <c r="AO32" s="42" t="s">
        <v>165</v>
      </c>
      <c r="AP32" s="42" t="s">
        <v>165</v>
      </c>
      <c r="AQ32" s="42"/>
      <c r="AR32" s="42"/>
    </row>
    <row r="33" spans="1:44">
      <c r="B33" s="42" t="str">
        <f t="shared" si="0"/>
        <v/>
      </c>
      <c r="L33" s="40" t="s">
        <v>774</v>
      </c>
      <c r="M33" s="40" t="s">
        <v>775</v>
      </c>
      <c r="N33" s="42"/>
      <c r="P33" s="42"/>
      <c r="Q33" s="42"/>
      <c r="R33" s="97" t="s">
        <v>478</v>
      </c>
      <c r="T33" s="97" t="s">
        <v>790</v>
      </c>
      <c r="U33" s="42"/>
      <c r="V33" s="42"/>
      <c r="Y33" s="6"/>
      <c r="Z33" s="6"/>
      <c r="AA33" s="6"/>
      <c r="AB33" s="42"/>
      <c r="AC33" s="44" t="s">
        <v>165</v>
      </c>
      <c r="AE33" s="44" t="s">
        <v>165</v>
      </c>
      <c r="AH33" s="44" t="s">
        <v>165</v>
      </c>
      <c r="AJ33" s="44" t="s">
        <v>753</v>
      </c>
      <c r="AN33" s="44" t="s">
        <v>165</v>
      </c>
      <c r="AO33" s="44" t="s">
        <v>165</v>
      </c>
      <c r="AP33" s="44" t="s">
        <v>165</v>
      </c>
      <c r="AQ33"/>
      <c r="AR33"/>
    </row>
    <row r="34" spans="1:44">
      <c r="B34" s="42" t="str">
        <f t="shared" si="0"/>
        <v/>
      </c>
      <c r="L34" s="96" t="s">
        <v>165</v>
      </c>
      <c r="M34" s="96" t="s">
        <v>165</v>
      </c>
      <c r="N34" s="96"/>
      <c r="P34" s="96"/>
      <c r="Q34" s="96"/>
      <c r="R34" s="96"/>
      <c r="S34" s="96"/>
      <c r="T34" s="96"/>
      <c r="U34" s="96"/>
      <c r="V34" s="96"/>
      <c r="AC34" s="44" t="s">
        <v>165</v>
      </c>
      <c r="AE34" s="44" t="s">
        <v>165</v>
      </c>
      <c r="AH34" s="44" t="s">
        <v>165</v>
      </c>
      <c r="AJ34" s="43" t="s">
        <v>612</v>
      </c>
      <c r="AK34" s="43" t="s">
        <v>755</v>
      </c>
      <c r="AN34" s="44" t="s">
        <v>165</v>
      </c>
      <c r="AO34" s="44" t="s">
        <v>165</v>
      </c>
      <c r="AP34" s="44" t="s">
        <v>165</v>
      </c>
      <c r="AQ34"/>
      <c r="AR34"/>
    </row>
    <row r="35" spans="1:44">
      <c r="A35" s="44">
        <v>0</v>
      </c>
      <c r="B35" s="42">
        <v>46</v>
      </c>
      <c r="C35" s="65">
        <f>B35/B$35</f>
        <v>1</v>
      </c>
      <c r="D35" s="65" t="s">
        <v>338</v>
      </c>
      <c r="E35" s="67"/>
      <c r="L35" s="96" t="s">
        <v>165</v>
      </c>
      <c r="M35" s="96" t="s">
        <v>165</v>
      </c>
      <c r="N35" s="96"/>
      <c r="P35" s="96"/>
      <c r="Q35" s="96"/>
      <c r="R35" s="96"/>
      <c r="S35" s="96"/>
      <c r="T35" s="96"/>
      <c r="U35" s="96"/>
      <c r="V35" s="96"/>
      <c r="AC35" s="44" t="s">
        <v>654</v>
      </c>
      <c r="AE35" s="43" t="s">
        <v>758</v>
      </c>
      <c r="AF35" s="43" t="s">
        <v>757</v>
      </c>
      <c r="AH35" s="94" t="s">
        <v>761</v>
      </c>
      <c r="AJ35" s="42" t="s">
        <v>165</v>
      </c>
      <c r="AN35" s="44" t="s">
        <v>637</v>
      </c>
      <c r="AO35" s="44" t="s">
        <v>591</v>
      </c>
      <c r="AP35" s="44" t="s">
        <v>631</v>
      </c>
      <c r="AQ35"/>
      <c r="AR35"/>
    </row>
    <row r="36" spans="1:44">
      <c r="L36" s="96" t="s">
        <v>165</v>
      </c>
      <c r="M36" s="96" t="s">
        <v>165</v>
      </c>
      <c r="N36" s="96"/>
      <c r="P36" s="96"/>
      <c r="Q36" s="96"/>
      <c r="R36" s="96"/>
      <c r="S36" s="96"/>
      <c r="T36" s="96"/>
      <c r="U36" s="96"/>
      <c r="V36" s="96"/>
      <c r="AE36" s="42" t="s">
        <v>165</v>
      </c>
      <c r="AF36" s="42"/>
      <c r="AG36" s="42"/>
      <c r="AH36" s="44" t="s">
        <v>165</v>
      </c>
      <c r="AJ36" s="44" t="s">
        <v>756</v>
      </c>
      <c r="AQ36"/>
      <c r="AR36"/>
    </row>
    <row r="37" spans="1:44">
      <c r="L37" s="96" t="s">
        <v>776</v>
      </c>
      <c r="M37" s="42" t="s">
        <v>777</v>
      </c>
      <c r="N37" s="42"/>
      <c r="P37" s="42"/>
      <c r="Q37" s="42"/>
      <c r="R37" s="42"/>
      <c r="S37" s="42"/>
      <c r="T37" s="42"/>
      <c r="U37" s="42"/>
      <c r="V37" s="42"/>
      <c r="AE37" s="44" t="s">
        <v>165</v>
      </c>
      <c r="AH37" s="44" t="s">
        <v>165</v>
      </c>
      <c r="AQ37"/>
      <c r="AR37"/>
    </row>
    <row r="38" spans="1:44">
      <c r="L38" s="42"/>
      <c r="M38" s="42"/>
      <c r="N38" s="42"/>
      <c r="P38" s="42"/>
      <c r="Q38" s="42"/>
      <c r="R38" s="42"/>
      <c r="S38" s="42"/>
      <c r="T38" s="42"/>
      <c r="U38" s="42"/>
      <c r="V38" s="42"/>
      <c r="AE38" s="44" t="s">
        <v>165</v>
      </c>
      <c r="AH38" s="44" t="s">
        <v>165</v>
      </c>
      <c r="AQ38"/>
      <c r="AR38"/>
    </row>
    <row r="39" spans="1:44">
      <c r="L39" s="42"/>
      <c r="M39" s="42"/>
      <c r="N39" s="42"/>
      <c r="P39" s="42"/>
      <c r="Q39" s="42"/>
      <c r="R39" s="42"/>
      <c r="S39" s="42"/>
      <c r="T39" s="42"/>
      <c r="U39" s="42"/>
      <c r="V39" s="42"/>
      <c r="AE39" s="44" t="s">
        <v>747</v>
      </c>
      <c r="AH39" s="44" t="s">
        <v>640</v>
      </c>
      <c r="AQ39"/>
      <c r="AR39"/>
    </row>
    <row r="40" spans="1:44">
      <c r="L40" s="42"/>
      <c r="M40" s="42"/>
      <c r="N40" s="42"/>
      <c r="P40" s="42"/>
      <c r="Q40" s="42"/>
      <c r="R40" s="42"/>
      <c r="S40" s="42"/>
      <c r="T40" s="42"/>
      <c r="U40" s="42"/>
      <c r="V40" s="42"/>
      <c r="AE40" s="44" t="s">
        <v>748</v>
      </c>
      <c r="AH40" s="44" t="s">
        <v>641</v>
      </c>
      <c r="AQ40"/>
      <c r="AR40"/>
    </row>
    <row r="41" spans="1:44">
      <c r="L41" s="42"/>
      <c r="M41" s="42"/>
      <c r="N41" s="42"/>
      <c r="P41" s="42"/>
      <c r="Q41" s="42"/>
      <c r="R41" s="42"/>
      <c r="S41" s="42"/>
      <c r="T41" s="42"/>
      <c r="U41" s="42"/>
      <c r="V41" s="42"/>
      <c r="AE41" s="44" t="s">
        <v>749</v>
      </c>
    </row>
    <row r="42" spans="1:44">
      <c r="L42" s="42"/>
      <c r="M42" s="42"/>
      <c r="N42" s="42"/>
      <c r="P42" s="42"/>
      <c r="Q42" s="42"/>
      <c r="R42" s="42"/>
      <c r="S42" s="42"/>
      <c r="T42" s="42"/>
      <c r="U42" s="42"/>
      <c r="V42" s="42"/>
      <c r="AE42" s="44" t="s">
        <v>750</v>
      </c>
    </row>
    <row r="43" spans="1:44">
      <c r="L43" s="42"/>
      <c r="M43" s="42"/>
      <c r="N43" s="42"/>
      <c r="P43" s="42"/>
      <c r="Q43" s="42"/>
      <c r="R43" s="42"/>
      <c r="S43" s="42"/>
      <c r="T43" s="42"/>
      <c r="U43" s="42"/>
      <c r="V43" s="42"/>
    </row>
    <row r="44" spans="1:44">
      <c r="L44" s="42"/>
      <c r="M44" s="42"/>
      <c r="N44" s="42"/>
      <c r="P44" s="42"/>
      <c r="Q44" s="42"/>
      <c r="R44" s="42"/>
      <c r="S44" s="42"/>
      <c r="T44" s="42"/>
      <c r="U44" s="42"/>
      <c r="V44" s="42"/>
    </row>
    <row r="45" spans="1:44">
      <c r="L45" s="42"/>
      <c r="M45" s="42"/>
      <c r="N45" s="42"/>
      <c r="P45" s="42"/>
      <c r="Q45" s="42"/>
      <c r="R45" s="42"/>
      <c r="S45" s="42"/>
      <c r="T45" s="42"/>
      <c r="U45" s="42"/>
      <c r="V45" s="42"/>
    </row>
    <row r="46" spans="1:44">
      <c r="L46" s="42"/>
      <c r="M46" s="42"/>
      <c r="N46" s="42"/>
      <c r="P46" s="42"/>
      <c r="Q46" s="42"/>
      <c r="R46" s="42"/>
      <c r="S46" s="42"/>
      <c r="T46" s="42"/>
      <c r="U46" s="42"/>
      <c r="V46" s="42"/>
    </row>
    <row r="47" spans="1:44">
      <c r="L47" s="42"/>
      <c r="M47" s="42"/>
      <c r="N47" s="42"/>
      <c r="P47" s="42"/>
      <c r="Q47" s="42"/>
      <c r="R47" s="42"/>
      <c r="S47" s="42"/>
      <c r="T47" s="42"/>
      <c r="U47" s="42"/>
      <c r="V47" s="42"/>
    </row>
    <row r="48" spans="1:44">
      <c r="L48" s="42"/>
      <c r="M48" s="42"/>
      <c r="N48" s="42"/>
      <c r="P48" s="42"/>
      <c r="Q48" s="42"/>
      <c r="R48" s="42"/>
      <c r="S48" s="42"/>
      <c r="T48" s="42"/>
      <c r="U48" s="42"/>
      <c r="V48" s="42"/>
    </row>
    <row r="49" spans="12:22">
      <c r="L49" s="42"/>
      <c r="M49" s="42"/>
      <c r="N49" s="42"/>
      <c r="P49" s="42"/>
      <c r="Q49" s="42"/>
      <c r="R49" s="42"/>
      <c r="S49" s="42"/>
      <c r="T49" s="42"/>
      <c r="U49" s="42"/>
      <c r="V49" s="42"/>
    </row>
    <row r="50" spans="12:22">
      <c r="L50" s="42"/>
      <c r="M50" s="42"/>
      <c r="N50" s="42"/>
      <c r="P50" s="42"/>
      <c r="Q50" s="42"/>
      <c r="R50" s="42"/>
      <c r="S50" s="42"/>
      <c r="T50" s="42"/>
      <c r="U50" s="42"/>
      <c r="V50" s="42"/>
    </row>
    <row r="51" spans="12:22">
      <c r="L51" s="42"/>
      <c r="M51" s="42"/>
      <c r="N51" s="42"/>
      <c r="P51" s="42"/>
      <c r="Q51" s="42"/>
      <c r="R51" s="42"/>
      <c r="S51" s="42"/>
      <c r="T51" s="42"/>
      <c r="U51" s="42"/>
      <c r="V51" s="42"/>
    </row>
    <row r="52" spans="12:22">
      <c r="L52" s="42"/>
      <c r="M52" s="42"/>
      <c r="N52" s="42"/>
      <c r="P52" s="42"/>
      <c r="Q52" s="42"/>
      <c r="R52" s="42"/>
      <c r="S52" s="42"/>
      <c r="T52" s="42"/>
      <c r="U52" s="42"/>
      <c r="V52" s="42"/>
    </row>
    <row r="53" spans="12:22">
      <c r="L53" s="42"/>
      <c r="M53" s="42"/>
      <c r="N53" s="42"/>
      <c r="P53" s="42"/>
      <c r="Q53" s="42"/>
      <c r="R53" s="42"/>
      <c r="S53" s="42"/>
      <c r="T53" s="42"/>
      <c r="U53" s="42"/>
      <c r="V53" s="42"/>
    </row>
    <row r="54" spans="12:22">
      <c r="L54" s="42"/>
      <c r="M54" s="42"/>
      <c r="N54" s="42"/>
      <c r="P54" s="42"/>
      <c r="Q54" s="42"/>
      <c r="R54" s="42"/>
      <c r="S54" s="42"/>
      <c r="T54" s="42"/>
      <c r="U54" s="42"/>
      <c r="V54" s="42"/>
    </row>
    <row r="55" spans="12:22">
      <c r="L55" s="42"/>
      <c r="M55" s="42"/>
      <c r="N55" s="42"/>
      <c r="P55" s="42"/>
      <c r="Q55" s="42"/>
      <c r="R55" s="42"/>
      <c r="S55" s="42"/>
      <c r="T55" s="42"/>
      <c r="U55" s="42"/>
      <c r="V55" s="42"/>
    </row>
    <row r="56" spans="12:22">
      <c r="L56" s="42"/>
      <c r="M56" s="42"/>
      <c r="N56" s="42"/>
      <c r="P56" s="42"/>
      <c r="Q56" s="42"/>
      <c r="R56" s="42"/>
      <c r="S56" s="42"/>
      <c r="T56" s="42"/>
      <c r="U56" s="42"/>
      <c r="V56" s="42"/>
    </row>
    <row r="57" spans="12:22">
      <c r="L57" s="42"/>
      <c r="M57" s="42"/>
      <c r="N57" s="42"/>
      <c r="P57" s="42"/>
      <c r="Q57" s="42"/>
      <c r="R57" s="42"/>
      <c r="S57" s="42"/>
      <c r="T57" s="42"/>
      <c r="U57" s="42"/>
      <c r="V57" s="42"/>
    </row>
    <row r="58" spans="12:22">
      <c r="L58" s="42"/>
      <c r="M58" s="42"/>
      <c r="N58" s="42"/>
      <c r="P58" s="42"/>
      <c r="Q58" s="42"/>
      <c r="R58" s="42"/>
      <c r="S58" s="42"/>
      <c r="T58" s="42"/>
      <c r="U58" s="42"/>
      <c r="V58" s="42"/>
    </row>
    <row r="59" spans="12:22">
      <c r="L59" s="42"/>
      <c r="M59" s="42"/>
      <c r="N59" s="42"/>
      <c r="P59" s="42"/>
      <c r="Q59" s="42"/>
      <c r="R59" s="42"/>
      <c r="S59" s="42"/>
      <c r="T59" s="42"/>
      <c r="U59" s="42"/>
      <c r="V59" s="42"/>
    </row>
    <row r="60" spans="12:22">
      <c r="L60" s="42"/>
      <c r="M60" s="42"/>
      <c r="N60" s="42"/>
      <c r="P60" s="42"/>
      <c r="Q60" s="42"/>
      <c r="R60" s="42"/>
      <c r="S60" s="42"/>
      <c r="T60" s="42"/>
      <c r="U60" s="42"/>
      <c r="V60" s="42"/>
    </row>
    <row r="61" spans="12:22">
      <c r="L61" s="42"/>
      <c r="M61" s="42"/>
      <c r="N61" s="42"/>
      <c r="P61" s="42"/>
      <c r="Q61" s="42"/>
      <c r="R61" s="42"/>
      <c r="S61" s="42"/>
      <c r="T61" s="42"/>
      <c r="U61" s="42"/>
      <c r="V61" s="42"/>
    </row>
    <row r="62" spans="12:22">
      <c r="L62" s="42"/>
      <c r="M62" s="42"/>
      <c r="N62" s="42"/>
      <c r="P62" s="42"/>
      <c r="Q62" s="42"/>
      <c r="R62" s="42"/>
      <c r="S62" s="42"/>
      <c r="T62" s="42"/>
      <c r="U62" s="42"/>
      <c r="V62" s="42"/>
    </row>
  </sheetData>
  <phoneticPr fontId="9" type="noConversion"/>
  <pageMargins left="0.75" right="0.75" top="1" bottom="1" header="0.5" footer="0.5"/>
  <pageSetup scale="88" fitToWidth="1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A13" sqref="A13"/>
    </sheetView>
  </sheetViews>
  <sheetFormatPr baseColWidth="10" defaultRowHeight="12" x14ac:dyDescent="0"/>
  <cols>
    <col min="1" max="1" width="32" style="100" customWidth="1"/>
    <col min="2" max="10" width="10.83203125" style="6"/>
  </cols>
  <sheetData>
    <row r="2" spans="1:4">
      <c r="C2" s="6" t="s">
        <v>919</v>
      </c>
    </row>
    <row r="3" spans="1:4">
      <c r="B3" s="6" t="s">
        <v>162</v>
      </c>
      <c r="D3" s="6" t="s">
        <v>920</v>
      </c>
    </row>
    <row r="4" spans="1:4">
      <c r="A4" s="100" t="s">
        <v>921</v>
      </c>
      <c r="B4" s="6">
        <v>1</v>
      </c>
      <c r="C4" s="6">
        <v>0</v>
      </c>
      <c r="D4" s="7">
        <v>1</v>
      </c>
    </row>
    <row r="5" spans="1:4">
      <c r="A5" s="100" t="s">
        <v>129</v>
      </c>
      <c r="B5" s="6">
        <v>2</v>
      </c>
      <c r="C5" s="6">
        <f>20+C4</f>
        <v>20</v>
      </c>
      <c r="D5" s="7">
        <f t="shared" ref="D5:D6" si="0">D4/2</f>
        <v>0.5</v>
      </c>
    </row>
    <row r="6" spans="1:4">
      <c r="A6" s="100" t="s">
        <v>226</v>
      </c>
      <c r="B6" s="6">
        <v>3</v>
      </c>
      <c r="C6" s="6">
        <f t="shared" ref="C6:C27" si="1">20+C5</f>
        <v>40</v>
      </c>
      <c r="D6" s="7">
        <f t="shared" si="0"/>
        <v>0.25</v>
      </c>
    </row>
    <row r="7" spans="1:4">
      <c r="A7" s="100" t="s">
        <v>339</v>
      </c>
      <c r="B7" s="6">
        <v>4</v>
      </c>
      <c r="C7" s="6">
        <f t="shared" si="1"/>
        <v>60</v>
      </c>
      <c r="D7" s="7">
        <f>D6/2</f>
        <v>0.125</v>
      </c>
    </row>
    <row r="8" spans="1:4">
      <c r="A8" s="100" t="s">
        <v>922</v>
      </c>
      <c r="B8" s="6">
        <v>5</v>
      </c>
      <c r="C8" s="6">
        <f t="shared" si="1"/>
        <v>80</v>
      </c>
      <c r="D8" s="28">
        <f t="shared" ref="D8:D27" si="2">D7/2</f>
        <v>6.25E-2</v>
      </c>
    </row>
    <row r="9" spans="1:4">
      <c r="A9" s="100" t="s">
        <v>923</v>
      </c>
      <c r="B9" s="6">
        <v>6</v>
      </c>
      <c r="C9" s="6">
        <f t="shared" si="1"/>
        <v>100</v>
      </c>
      <c r="D9" s="28">
        <f t="shared" si="2"/>
        <v>3.125E-2</v>
      </c>
    </row>
    <row r="10" spans="1:4">
      <c r="A10" s="100" t="s">
        <v>924</v>
      </c>
      <c r="B10" s="6">
        <v>7</v>
      </c>
      <c r="C10" s="6">
        <f t="shared" si="1"/>
        <v>120</v>
      </c>
      <c r="D10" s="28">
        <f t="shared" si="2"/>
        <v>1.5625E-2</v>
      </c>
    </row>
    <row r="11" spans="1:4">
      <c r="A11" s="100" t="s">
        <v>925</v>
      </c>
      <c r="B11" s="6">
        <v>8</v>
      </c>
      <c r="C11" s="6">
        <f t="shared" si="1"/>
        <v>140</v>
      </c>
      <c r="D11" s="176">
        <f t="shared" si="2"/>
        <v>7.8125E-3</v>
      </c>
    </row>
    <row r="12" spans="1:4">
      <c r="B12" s="6">
        <v>9</v>
      </c>
      <c r="C12" s="6">
        <f t="shared" si="1"/>
        <v>160</v>
      </c>
      <c r="D12" s="176">
        <f t="shared" si="2"/>
        <v>3.90625E-3</v>
      </c>
    </row>
    <row r="13" spans="1:4">
      <c r="B13" s="6">
        <v>10</v>
      </c>
      <c r="C13" s="6">
        <f t="shared" si="1"/>
        <v>180</v>
      </c>
      <c r="D13" s="176">
        <f t="shared" si="2"/>
        <v>1.953125E-3</v>
      </c>
    </row>
    <row r="14" spans="1:4">
      <c r="B14" s="6">
        <v>11</v>
      </c>
      <c r="C14" s="6">
        <f t="shared" si="1"/>
        <v>200</v>
      </c>
      <c r="D14" s="176">
        <f t="shared" si="2"/>
        <v>9.765625E-4</v>
      </c>
    </row>
    <row r="15" spans="1:4">
      <c r="B15" s="6">
        <v>12</v>
      </c>
      <c r="C15" s="6">
        <f t="shared" si="1"/>
        <v>220</v>
      </c>
      <c r="D15" s="176">
        <f t="shared" si="2"/>
        <v>4.8828125E-4</v>
      </c>
    </row>
    <row r="16" spans="1:4">
      <c r="B16" s="6">
        <v>13</v>
      </c>
      <c r="C16" s="6">
        <f t="shared" si="1"/>
        <v>240</v>
      </c>
      <c r="D16" s="176">
        <f t="shared" si="2"/>
        <v>2.44140625E-4</v>
      </c>
    </row>
    <row r="17" spans="2:4">
      <c r="B17" s="6">
        <v>14</v>
      </c>
      <c r="C17" s="6">
        <f t="shared" si="1"/>
        <v>260</v>
      </c>
      <c r="D17" s="176">
        <f t="shared" si="2"/>
        <v>1.220703125E-4</v>
      </c>
    </row>
    <row r="18" spans="2:4">
      <c r="B18" s="6">
        <v>15</v>
      </c>
      <c r="C18" s="6">
        <f t="shared" si="1"/>
        <v>280</v>
      </c>
      <c r="D18" s="176">
        <f t="shared" si="2"/>
        <v>6.103515625E-5</v>
      </c>
    </row>
    <row r="19" spans="2:4">
      <c r="B19" s="6">
        <v>16</v>
      </c>
      <c r="C19" s="6">
        <f t="shared" si="1"/>
        <v>300</v>
      </c>
      <c r="D19" s="176">
        <f t="shared" si="2"/>
        <v>3.0517578125E-5</v>
      </c>
    </row>
    <row r="20" spans="2:4">
      <c r="B20" s="6">
        <v>17</v>
      </c>
      <c r="C20" s="6">
        <f t="shared" si="1"/>
        <v>320</v>
      </c>
      <c r="D20" s="176">
        <f t="shared" si="2"/>
        <v>1.52587890625E-5</v>
      </c>
    </row>
    <row r="21" spans="2:4">
      <c r="B21" s="6">
        <v>18</v>
      </c>
      <c r="C21" s="6">
        <f t="shared" si="1"/>
        <v>340</v>
      </c>
      <c r="D21" s="176">
        <f t="shared" si="2"/>
        <v>7.62939453125E-6</v>
      </c>
    </row>
    <row r="22" spans="2:4">
      <c r="B22" s="6">
        <v>19</v>
      </c>
      <c r="C22" s="6">
        <f t="shared" si="1"/>
        <v>360</v>
      </c>
      <c r="D22" s="176">
        <f t="shared" si="2"/>
        <v>3.814697265625E-6</v>
      </c>
    </row>
    <row r="23" spans="2:4">
      <c r="B23" s="6">
        <v>20</v>
      </c>
      <c r="C23" s="6">
        <f t="shared" si="1"/>
        <v>380</v>
      </c>
      <c r="D23" s="176">
        <f t="shared" si="2"/>
        <v>1.9073486328125E-6</v>
      </c>
    </row>
    <row r="24" spans="2:4">
      <c r="B24" s="6">
        <v>21</v>
      </c>
      <c r="C24" s="6">
        <f t="shared" si="1"/>
        <v>400</v>
      </c>
      <c r="D24" s="176">
        <f t="shared" si="2"/>
        <v>9.5367431640625E-7</v>
      </c>
    </row>
    <row r="25" spans="2:4">
      <c r="B25" s="6">
        <v>22</v>
      </c>
      <c r="C25" s="6">
        <f t="shared" si="1"/>
        <v>420</v>
      </c>
      <c r="D25" s="176">
        <f t="shared" si="2"/>
        <v>4.76837158203125E-7</v>
      </c>
    </row>
    <row r="26" spans="2:4">
      <c r="B26" s="6">
        <v>23</v>
      </c>
      <c r="C26" s="6">
        <f t="shared" si="1"/>
        <v>440</v>
      </c>
      <c r="D26" s="176">
        <f t="shared" si="2"/>
        <v>2.384185791015625E-7</v>
      </c>
    </row>
    <row r="27" spans="2:4">
      <c r="B27" s="6">
        <v>24</v>
      </c>
      <c r="C27" s="6">
        <f t="shared" si="1"/>
        <v>460</v>
      </c>
      <c r="D27" s="176">
        <f t="shared" si="2"/>
        <v>1.1920928955078125E-7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2" sqref="E2"/>
    </sheetView>
  </sheetViews>
  <sheetFormatPr baseColWidth="10" defaultRowHeight="12" x14ac:dyDescent="0"/>
  <cols>
    <col min="1" max="1" width="3.5" bestFit="1" customWidth="1"/>
    <col min="2" max="2" width="28" bestFit="1" customWidth="1"/>
    <col min="3" max="3" width="40.5" bestFit="1" customWidth="1"/>
    <col min="4" max="4" width="29.5" bestFit="1" customWidth="1"/>
    <col min="5" max="5" width="31.6640625" bestFit="1" customWidth="1"/>
    <col min="6" max="6" width="38.33203125" bestFit="1" customWidth="1"/>
    <col min="7" max="7" width="40.83203125" bestFit="1" customWidth="1"/>
    <col min="8" max="11" width="39.5" bestFit="1" customWidth="1"/>
  </cols>
  <sheetData>
    <row r="1" spans="1:11" ht="16">
      <c r="A1" s="181"/>
      <c r="B1" s="182">
        <v>1</v>
      </c>
      <c r="C1" s="182">
        <v>2</v>
      </c>
      <c r="D1" s="182">
        <v>3</v>
      </c>
      <c r="E1" s="182">
        <v>4</v>
      </c>
      <c r="F1" s="182">
        <v>5</v>
      </c>
      <c r="G1" s="182">
        <v>6</v>
      </c>
      <c r="H1" s="182">
        <v>7</v>
      </c>
      <c r="I1" s="182">
        <v>8</v>
      </c>
      <c r="J1" s="182">
        <v>9</v>
      </c>
      <c r="K1" s="182">
        <v>10</v>
      </c>
    </row>
    <row r="2" spans="1:11">
      <c r="A2" s="182">
        <v>1</v>
      </c>
      <c r="B2" s="183" t="s">
        <v>939</v>
      </c>
      <c r="C2" s="184" t="s">
        <v>940</v>
      </c>
      <c r="D2" s="184" t="s">
        <v>941</v>
      </c>
      <c r="E2" s="184" t="s">
        <v>942</v>
      </c>
      <c r="F2" s="184" t="s">
        <v>943</v>
      </c>
      <c r="G2" s="184" t="s">
        <v>944</v>
      </c>
      <c r="H2" s="184" t="s">
        <v>945</v>
      </c>
      <c r="I2" s="184" t="s">
        <v>946</v>
      </c>
      <c r="J2" s="184" t="s">
        <v>947</v>
      </c>
      <c r="K2" s="184" t="s">
        <v>948</v>
      </c>
    </row>
    <row r="3" spans="1:11">
      <c r="A3" s="182">
        <v>2</v>
      </c>
      <c r="B3" s="184" t="s">
        <v>940</v>
      </c>
      <c r="C3" s="185" t="s">
        <v>949</v>
      </c>
      <c r="D3" s="182" t="s">
        <v>950</v>
      </c>
      <c r="E3" s="182" t="s">
        <v>951</v>
      </c>
      <c r="F3" s="182" t="s">
        <v>952</v>
      </c>
      <c r="G3" s="182" t="s">
        <v>953</v>
      </c>
      <c r="H3" s="182" t="s">
        <v>954</v>
      </c>
      <c r="I3" s="182" t="s">
        <v>955</v>
      </c>
      <c r="J3" s="182" t="s">
        <v>956</v>
      </c>
      <c r="K3" s="182" t="s">
        <v>957</v>
      </c>
    </row>
    <row r="4" spans="1:11">
      <c r="A4" s="182">
        <v>3</v>
      </c>
      <c r="B4" s="184" t="s">
        <v>941</v>
      </c>
      <c r="C4" s="182" t="s">
        <v>950</v>
      </c>
      <c r="D4" s="185" t="s">
        <v>958</v>
      </c>
      <c r="E4" s="182" t="s">
        <v>959</v>
      </c>
      <c r="F4" s="182" t="s">
        <v>960</v>
      </c>
      <c r="G4" s="182" t="s">
        <v>961</v>
      </c>
      <c r="H4" s="182" t="s">
        <v>962</v>
      </c>
      <c r="I4" s="182" t="s">
        <v>963</v>
      </c>
      <c r="J4" s="182" t="s">
        <v>964</v>
      </c>
      <c r="K4" s="182" t="s">
        <v>965</v>
      </c>
    </row>
    <row r="5" spans="1:11">
      <c r="A5" s="182">
        <v>4</v>
      </c>
      <c r="B5" s="184" t="s">
        <v>942</v>
      </c>
      <c r="C5" s="182" t="s">
        <v>951</v>
      </c>
      <c r="D5" s="182" t="s">
        <v>959</v>
      </c>
      <c r="E5" s="185" t="s">
        <v>966</v>
      </c>
      <c r="F5" s="182" t="s">
        <v>967</v>
      </c>
      <c r="G5" s="182" t="s">
        <v>968</v>
      </c>
      <c r="H5" s="182" t="s">
        <v>969</v>
      </c>
      <c r="I5" s="182" t="s">
        <v>970</v>
      </c>
      <c r="J5" s="182" t="s">
        <v>971</v>
      </c>
      <c r="K5" s="182" t="s">
        <v>972</v>
      </c>
    </row>
    <row r="6" spans="1:11">
      <c r="A6" s="182">
        <v>5</v>
      </c>
      <c r="B6" s="184" t="s">
        <v>943</v>
      </c>
      <c r="C6" s="182" t="s">
        <v>973</v>
      </c>
      <c r="D6" s="182" t="s">
        <v>960</v>
      </c>
      <c r="E6" s="182" t="s">
        <v>967</v>
      </c>
      <c r="F6" s="185" t="s">
        <v>974</v>
      </c>
      <c r="G6" s="182" t="s">
        <v>975</v>
      </c>
      <c r="H6" s="182" t="s">
        <v>976</v>
      </c>
      <c r="I6" s="182" t="s">
        <v>977</v>
      </c>
      <c r="J6" s="182" t="s">
        <v>978</v>
      </c>
      <c r="K6" s="182" t="s">
        <v>971</v>
      </c>
    </row>
    <row r="7" spans="1:11">
      <c r="A7" s="182">
        <v>6</v>
      </c>
      <c r="B7" s="184" t="s">
        <v>944</v>
      </c>
      <c r="C7" s="182" t="s">
        <v>979</v>
      </c>
      <c r="D7" s="182" t="s">
        <v>961</v>
      </c>
      <c r="E7" s="182" t="s">
        <v>968</v>
      </c>
      <c r="F7" s="182" t="s">
        <v>975</v>
      </c>
      <c r="G7" s="185" t="s">
        <v>980</v>
      </c>
      <c r="H7" s="182" t="s">
        <v>981</v>
      </c>
      <c r="I7" s="182" t="s">
        <v>982</v>
      </c>
      <c r="J7" s="182" t="s">
        <v>983</v>
      </c>
      <c r="K7" s="182" t="s">
        <v>984</v>
      </c>
    </row>
    <row r="8" spans="1:11">
      <c r="A8" s="182">
        <v>7</v>
      </c>
      <c r="B8" s="184" t="s">
        <v>945</v>
      </c>
      <c r="C8" s="182" t="s">
        <v>985</v>
      </c>
      <c r="D8" s="182" t="s">
        <v>962</v>
      </c>
      <c r="E8" s="182" t="s">
        <v>969</v>
      </c>
      <c r="F8" s="182" t="s">
        <v>976</v>
      </c>
      <c r="G8" s="182" t="s">
        <v>981</v>
      </c>
      <c r="H8" s="185" t="s">
        <v>986</v>
      </c>
      <c r="I8" s="182" t="s">
        <v>987</v>
      </c>
      <c r="J8" s="182" t="s">
        <v>988</v>
      </c>
      <c r="K8" s="182" t="s">
        <v>989</v>
      </c>
    </row>
    <row r="9" spans="1:11">
      <c r="A9" s="182">
        <v>8</v>
      </c>
      <c r="B9" s="184" t="s">
        <v>946</v>
      </c>
      <c r="C9" s="182" t="s">
        <v>955</v>
      </c>
      <c r="D9" s="182" t="s">
        <v>963</v>
      </c>
      <c r="E9" s="182" t="s">
        <v>970</v>
      </c>
      <c r="F9" s="182" t="s">
        <v>977</v>
      </c>
      <c r="G9" s="182" t="s">
        <v>982</v>
      </c>
      <c r="H9" s="182" t="s">
        <v>987</v>
      </c>
      <c r="I9" s="185" t="s">
        <v>990</v>
      </c>
      <c r="J9" s="182" t="s">
        <v>991</v>
      </c>
      <c r="K9" s="182" t="s">
        <v>992</v>
      </c>
    </row>
    <row r="10" spans="1:11">
      <c r="A10" s="182">
        <v>9</v>
      </c>
      <c r="B10" s="184" t="s">
        <v>947</v>
      </c>
      <c r="C10" s="182" t="s">
        <v>956</v>
      </c>
      <c r="D10" s="182" t="s">
        <v>964</v>
      </c>
      <c r="E10" s="182" t="s">
        <v>971</v>
      </c>
      <c r="F10" s="182" t="s">
        <v>978</v>
      </c>
      <c r="G10" s="182" t="s">
        <v>983</v>
      </c>
      <c r="H10" s="182" t="s">
        <v>988</v>
      </c>
      <c r="I10" s="182" t="s">
        <v>991</v>
      </c>
      <c r="J10" s="185" t="s">
        <v>993</v>
      </c>
      <c r="K10" s="182" t="s">
        <v>994</v>
      </c>
    </row>
    <row r="11" spans="1:11">
      <c r="A11" s="182">
        <v>10</v>
      </c>
      <c r="B11" s="184" t="s">
        <v>948</v>
      </c>
      <c r="C11" s="182" t="s">
        <v>957</v>
      </c>
      <c r="D11" s="182" t="s">
        <v>965</v>
      </c>
      <c r="E11" s="182" t="s">
        <v>972</v>
      </c>
      <c r="F11" s="182" t="s">
        <v>995</v>
      </c>
      <c r="G11" s="182" t="s">
        <v>984</v>
      </c>
      <c r="H11" s="182" t="s">
        <v>989</v>
      </c>
      <c r="I11" s="182" t="s">
        <v>992</v>
      </c>
      <c r="J11" s="182" t="s">
        <v>994</v>
      </c>
      <c r="K11" s="185" t="s">
        <v>996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Genetic</vt:lpstr>
      <vt:lpstr>Goedert</vt:lpstr>
      <vt:lpstr>Bollinger</vt:lpstr>
      <vt:lpstr>Dopp</vt:lpstr>
      <vt:lpstr>Ross</vt:lpstr>
      <vt:lpstr>Mirochnik - Margolis</vt:lpstr>
      <vt:lpstr>Garland</vt:lpstr>
      <vt:lpstr>Ancestry %</vt:lpstr>
      <vt:lpstr>Relationship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B. Dopp</dc:creator>
  <cp:lastModifiedBy>Robert Dopp</cp:lastModifiedBy>
  <cp:lastPrinted>2015-04-01T16:04:45Z</cp:lastPrinted>
  <dcterms:created xsi:type="dcterms:W3CDTF">2001-07-13T13:42:57Z</dcterms:created>
  <dcterms:modified xsi:type="dcterms:W3CDTF">2020-04-08T15:52:23Z</dcterms:modified>
</cp:coreProperties>
</file>